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J\Desktop\"/>
    </mc:Choice>
  </mc:AlternateContent>
  <bookViews>
    <workbookView xWindow="0" yWindow="0" windowWidth="20490" windowHeight="762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9" i="3" l="1"/>
  <c r="I189" i="3"/>
  <c r="K188" i="3"/>
  <c r="I188" i="3"/>
  <c r="K187" i="3"/>
  <c r="I187" i="3"/>
  <c r="K186" i="3"/>
  <c r="I186" i="3"/>
  <c r="K185" i="3"/>
  <c r="I185" i="3"/>
  <c r="K184" i="3"/>
  <c r="I183" i="3"/>
  <c r="K171" i="3" l="1"/>
  <c r="I171" i="3"/>
  <c r="K170" i="3"/>
  <c r="I170" i="3"/>
  <c r="K169" i="3"/>
  <c r="I169" i="3"/>
  <c r="K168" i="3"/>
  <c r="I168" i="3"/>
  <c r="K167" i="3"/>
  <c r="I167" i="3"/>
  <c r="K166" i="3"/>
  <c r="I166" i="3"/>
  <c r="K165" i="3"/>
  <c r="I165" i="3"/>
  <c r="K164" i="3"/>
  <c r="I164" i="3"/>
  <c r="K163" i="3"/>
  <c r="I163" i="3"/>
  <c r="K162" i="3"/>
  <c r="I162" i="3"/>
  <c r="K161" i="3"/>
  <c r="I161" i="3"/>
  <c r="K160" i="3"/>
  <c r="I160" i="3"/>
  <c r="K159" i="3"/>
  <c r="I159" i="3"/>
  <c r="K158" i="3"/>
  <c r="I158" i="3"/>
  <c r="K157" i="3"/>
  <c r="I157" i="3"/>
  <c r="K156" i="3"/>
  <c r="I156" i="3"/>
  <c r="K155" i="3"/>
  <c r="I155" i="3"/>
  <c r="K154" i="3"/>
  <c r="K153" i="3"/>
  <c r="I153" i="3"/>
  <c r="K152" i="3"/>
  <c r="I152" i="3"/>
  <c r="K114" i="3" l="1"/>
  <c r="I114" i="3"/>
  <c r="K113" i="3"/>
  <c r="I113" i="3"/>
  <c r="K112" i="3"/>
  <c r="I112" i="3"/>
  <c r="K111" i="3"/>
  <c r="I111" i="3"/>
  <c r="K110" i="3"/>
  <c r="I110" i="3"/>
  <c r="K109" i="3"/>
  <c r="I109" i="3"/>
  <c r="I108" i="3"/>
  <c r="K108" i="3" s="1"/>
  <c r="I107" i="3"/>
  <c r="K107" i="3" s="1"/>
  <c r="K106" i="3"/>
  <c r="I106" i="3"/>
  <c r="K105" i="3"/>
  <c r="I105" i="3"/>
  <c r="K104" i="3"/>
  <c r="I104" i="3"/>
  <c r="K103" i="3"/>
  <c r="I103" i="3"/>
  <c r="K102" i="3"/>
  <c r="I102" i="3"/>
  <c r="K101" i="3"/>
  <c r="I101" i="3"/>
  <c r="K100" i="3"/>
  <c r="I100" i="3"/>
  <c r="K182" i="3" l="1"/>
  <c r="I182" i="3"/>
  <c r="K181" i="3"/>
  <c r="I181" i="3"/>
  <c r="K180" i="3"/>
  <c r="K179" i="3"/>
  <c r="I179" i="3"/>
  <c r="K178" i="3"/>
  <c r="I178" i="3"/>
  <c r="K177" i="3"/>
  <c r="I177" i="3"/>
  <c r="K176" i="3"/>
  <c r="I176" i="3"/>
  <c r="K175" i="3"/>
  <c r="I175" i="3"/>
  <c r="K174" i="3"/>
  <c r="I174" i="3"/>
  <c r="K173" i="3"/>
  <c r="I173" i="3"/>
  <c r="K172" i="3"/>
  <c r="I172" i="3"/>
  <c r="K63" i="3" l="1"/>
  <c r="I63" i="3"/>
  <c r="K62" i="3"/>
  <c r="I62" i="3"/>
  <c r="K61" i="3"/>
  <c r="I61" i="3"/>
  <c r="K60" i="3"/>
  <c r="I60" i="3"/>
  <c r="K59" i="3"/>
  <c r="I59" i="3"/>
  <c r="K58" i="3"/>
  <c r="I58" i="3"/>
  <c r="K57" i="3"/>
  <c r="I57" i="3"/>
  <c r="K56" i="3"/>
  <c r="I56" i="3"/>
  <c r="K55" i="3"/>
  <c r="I55" i="3"/>
  <c r="K54" i="3"/>
  <c r="I54" i="3"/>
  <c r="K53" i="3"/>
  <c r="I53" i="3"/>
  <c r="K52" i="3"/>
  <c r="I52" i="3"/>
  <c r="K51" i="3"/>
  <c r="I51" i="3"/>
  <c r="K150" i="3" l="1"/>
  <c r="I150" i="3"/>
  <c r="K146" i="3"/>
  <c r="I146" i="3"/>
  <c r="K145" i="3"/>
  <c r="I145" i="3"/>
  <c r="K141" i="3"/>
  <c r="I141" i="3"/>
  <c r="K140" i="3"/>
  <c r="I140" i="3"/>
  <c r="K138" i="3"/>
  <c r="I138" i="3"/>
  <c r="K137" i="3"/>
  <c r="I137" i="3"/>
  <c r="K136" i="3"/>
  <c r="I136" i="3"/>
  <c r="K135" i="3"/>
  <c r="I135" i="3"/>
  <c r="K134" i="3"/>
  <c r="I134" i="3"/>
  <c r="K133" i="3"/>
  <c r="I133" i="3"/>
  <c r="K132" i="3"/>
  <c r="I132" i="3"/>
  <c r="K131" i="3"/>
  <c r="I131" i="3"/>
  <c r="K130" i="3"/>
  <c r="I130" i="3"/>
  <c r="K129" i="3"/>
  <c r="I129" i="3"/>
  <c r="K128" i="3"/>
  <c r="I128" i="3"/>
  <c r="K125" i="3"/>
  <c r="I125" i="3"/>
  <c r="I123" i="3"/>
  <c r="K121" i="3"/>
  <c r="I121" i="3"/>
  <c r="I119" i="3"/>
  <c r="I118" i="3"/>
  <c r="I117" i="3"/>
  <c r="K79" i="3" l="1"/>
  <c r="I79" i="3"/>
  <c r="K78" i="3"/>
  <c r="I78" i="3"/>
  <c r="K77" i="3"/>
  <c r="I77" i="3"/>
  <c r="K76" i="3"/>
  <c r="I76" i="3"/>
  <c r="K75" i="3"/>
  <c r="I75" i="3"/>
  <c r="K74" i="3"/>
  <c r="I74" i="3"/>
  <c r="K73" i="3"/>
  <c r="I73" i="3"/>
  <c r="K72" i="3"/>
  <c r="I72" i="3"/>
  <c r="K71" i="3"/>
  <c r="I71" i="3"/>
  <c r="K70" i="3"/>
  <c r="I70" i="3"/>
  <c r="K69" i="3"/>
  <c r="I69" i="3"/>
  <c r="K68" i="3"/>
  <c r="I68" i="3"/>
  <c r="K67" i="3"/>
  <c r="I67" i="3"/>
  <c r="K66" i="3"/>
  <c r="I66" i="3"/>
  <c r="K65" i="3"/>
  <c r="I65" i="3"/>
  <c r="K64" i="3"/>
  <c r="I64" i="3"/>
  <c r="K205" i="3"/>
  <c r="I205" i="3"/>
  <c r="K204" i="3"/>
  <c r="I204" i="3"/>
  <c r="K203" i="3"/>
  <c r="I203" i="3"/>
  <c r="K202" i="3"/>
  <c r="I202" i="3"/>
  <c r="K201" i="3"/>
  <c r="I201" i="3"/>
  <c r="K200" i="3"/>
  <c r="I200" i="3"/>
  <c r="K199" i="3"/>
  <c r="I199" i="3"/>
  <c r="K198" i="3"/>
  <c r="I198" i="3"/>
  <c r="K197" i="3"/>
  <c r="I197" i="3"/>
  <c r="K196" i="3"/>
  <c r="I196" i="3"/>
  <c r="K195" i="3"/>
  <c r="I195" i="3"/>
  <c r="K194" i="3"/>
  <c r="I194" i="3"/>
  <c r="K193" i="3"/>
  <c r="I193" i="3"/>
  <c r="K192" i="3"/>
  <c r="I192" i="3"/>
  <c r="K191" i="3"/>
  <c r="K190" i="3"/>
  <c r="I190" i="3"/>
  <c r="K93" i="3" l="1"/>
  <c r="I93" i="3"/>
  <c r="K92" i="3"/>
  <c r="I92" i="3"/>
  <c r="K91" i="3"/>
  <c r="I91" i="3"/>
  <c r="K90" i="3"/>
  <c r="I90" i="3"/>
  <c r="K89" i="3"/>
  <c r="I89" i="3"/>
  <c r="K88" i="3"/>
  <c r="I88" i="3"/>
  <c r="K87" i="3"/>
  <c r="I87" i="3"/>
  <c r="K86" i="3"/>
  <c r="I86" i="3"/>
  <c r="K85" i="3"/>
  <c r="I85" i="3"/>
  <c r="K84" i="3"/>
  <c r="I84" i="3"/>
  <c r="K83" i="3"/>
  <c r="I83" i="3"/>
  <c r="K82" i="3"/>
  <c r="I82" i="3"/>
  <c r="K80" i="3"/>
  <c r="I80" i="3"/>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I16" i="3"/>
  <c r="K15" i="3"/>
  <c r="I15" i="3"/>
  <c r="K14" i="3"/>
  <c r="I14" i="3"/>
  <c r="K13" i="3"/>
  <c r="I13" i="3"/>
  <c r="K12" i="3"/>
  <c r="I12" i="3"/>
  <c r="K11" i="3"/>
  <c r="I11" i="3"/>
  <c r="K10" i="3"/>
  <c r="I10" i="3"/>
  <c r="U99" i="3" l="1"/>
  <c r="S99" i="3"/>
  <c r="P99" i="3"/>
  <c r="N99" i="3"/>
  <c r="K99" i="3"/>
  <c r="I99" i="3"/>
  <c r="U98" i="3"/>
  <c r="S98" i="3"/>
  <c r="P98" i="3"/>
  <c r="N98" i="3"/>
  <c r="K98" i="3"/>
  <c r="I98" i="3"/>
  <c r="Z97" i="3"/>
  <c r="X97" i="3"/>
  <c r="U97" i="3"/>
  <c r="S97" i="3"/>
  <c r="P97" i="3"/>
  <c r="N97" i="3"/>
  <c r="K97" i="3"/>
  <c r="I97" i="3"/>
  <c r="Z96" i="3"/>
  <c r="X96" i="3"/>
  <c r="U96" i="3"/>
  <c r="S96" i="3"/>
  <c r="P96" i="3"/>
  <c r="N96" i="3"/>
  <c r="K96" i="3"/>
  <c r="I96" i="3"/>
  <c r="Z95" i="3"/>
  <c r="X95" i="3"/>
  <c r="U95" i="3"/>
  <c r="S95" i="3"/>
  <c r="P95" i="3"/>
  <c r="N95" i="3"/>
  <c r="K95" i="3"/>
  <c r="I95" i="3"/>
  <c r="Z94" i="3"/>
  <c r="X94" i="3"/>
  <c r="U94" i="3"/>
  <c r="S94" i="3"/>
  <c r="P94" i="3"/>
  <c r="N94" i="3"/>
  <c r="K94" i="3"/>
  <c r="I94" i="3"/>
  <c r="N190" i="3" l="1"/>
  <c r="P190" i="3"/>
  <c r="S190" i="3"/>
  <c r="U190" i="3"/>
  <c r="X190" i="3"/>
  <c r="Z190" i="3"/>
  <c r="N191" i="3"/>
  <c r="P191" i="3"/>
  <c r="S191" i="3"/>
  <c r="U191" i="3"/>
  <c r="X191" i="3"/>
  <c r="Z191" i="3"/>
  <c r="N192" i="3"/>
  <c r="P192" i="3"/>
  <c r="S192" i="3"/>
  <c r="U192" i="3"/>
  <c r="X192" i="3"/>
  <c r="Z192" i="3"/>
  <c r="N193" i="3"/>
  <c r="N194" i="3"/>
  <c r="P194" i="3"/>
  <c r="S194" i="3"/>
  <c r="U194" i="3"/>
  <c r="X194" i="3"/>
  <c r="Z194" i="3"/>
  <c r="N195" i="3"/>
  <c r="P195" i="3"/>
  <c r="U195" i="3"/>
  <c r="X195" i="3"/>
  <c r="Z195" i="3"/>
  <c r="N196" i="3"/>
  <c r="P196" i="3"/>
  <c r="S196" i="3"/>
  <c r="U196" i="3"/>
  <c r="X196" i="3"/>
  <c r="Z196" i="3"/>
  <c r="N197" i="3"/>
  <c r="P197" i="3"/>
  <c r="S197" i="3"/>
  <c r="U197" i="3"/>
  <c r="X197" i="3"/>
  <c r="Z197" i="3"/>
  <c r="N198" i="3"/>
  <c r="P198" i="3"/>
  <c r="S198" i="3"/>
  <c r="U198" i="3"/>
  <c r="X198" i="3"/>
  <c r="Z198" i="3"/>
  <c r="N199" i="3"/>
  <c r="P199" i="3"/>
  <c r="S199" i="3"/>
  <c r="U199" i="3"/>
  <c r="X199" i="3"/>
  <c r="Z199" i="3"/>
  <c r="N200" i="3"/>
  <c r="P200" i="3"/>
  <c r="S200" i="3"/>
  <c r="U200" i="3"/>
  <c r="X200" i="3"/>
  <c r="Z200" i="3"/>
  <c r="N201" i="3"/>
  <c r="P201" i="3"/>
  <c r="S201" i="3"/>
  <c r="U201" i="3"/>
  <c r="X201" i="3"/>
  <c r="Z201" i="3"/>
  <c r="N202" i="3"/>
  <c r="P202" i="3"/>
  <c r="S202" i="3"/>
  <c r="U202" i="3"/>
  <c r="X202" i="3"/>
  <c r="Z202" i="3"/>
  <c r="N203" i="3"/>
  <c r="P203" i="3"/>
  <c r="S203" i="3"/>
  <c r="U203" i="3"/>
  <c r="X203" i="3"/>
  <c r="Z203" i="3"/>
  <c r="N204" i="3"/>
  <c r="P204" i="3"/>
  <c r="S204" i="3"/>
  <c r="U204" i="3"/>
  <c r="X204" i="3"/>
  <c r="Z204" i="3"/>
  <c r="N205" i="3"/>
  <c r="P205" i="3"/>
  <c r="S205" i="3"/>
  <c r="U205" i="3"/>
  <c r="X205" i="3"/>
  <c r="Z205" i="3"/>
  <c r="Z171" i="3" l="1"/>
  <c r="Z170" i="3"/>
  <c r="N170" i="3"/>
  <c r="Z169" i="3"/>
  <c r="N169" i="3"/>
  <c r="Z168" i="3"/>
  <c r="N168" i="3"/>
  <c r="Z167" i="3"/>
  <c r="N167" i="3"/>
  <c r="Z166" i="3"/>
  <c r="N166" i="3"/>
  <c r="Z165" i="3"/>
  <c r="N165" i="3"/>
  <c r="N164" i="3"/>
  <c r="N163" i="3"/>
  <c r="N162" i="3"/>
  <c r="N161" i="3"/>
  <c r="N160" i="3"/>
  <c r="N159" i="3"/>
  <c r="N158" i="3"/>
  <c r="N157" i="3"/>
  <c r="N156" i="3"/>
  <c r="Z155" i="3"/>
  <c r="N155" i="3"/>
  <c r="N154" i="3"/>
  <c r="N153" i="3"/>
  <c r="Z152" i="3"/>
  <c r="N152" i="3"/>
  <c r="U100" i="3" l="1"/>
  <c r="U101" i="3"/>
  <c r="U102" i="3"/>
  <c r="U103" i="3"/>
  <c r="U104" i="3"/>
  <c r="U105" i="3"/>
  <c r="U107" i="3"/>
  <c r="U108" i="3"/>
  <c r="U109" i="3"/>
  <c r="U110" i="3"/>
  <c r="U111" i="3"/>
  <c r="U112" i="3"/>
  <c r="U113" i="3"/>
  <c r="U114" i="3"/>
  <c r="Z182" i="3" l="1"/>
  <c r="X182" i="3"/>
  <c r="Z181" i="3"/>
  <c r="X181" i="3"/>
  <c r="Z180" i="3"/>
  <c r="X180" i="3"/>
  <c r="Z179" i="3"/>
  <c r="X179" i="3"/>
  <c r="Z178" i="3"/>
  <c r="X178" i="3"/>
  <c r="Z177" i="3"/>
  <c r="X177" i="3"/>
  <c r="Z176" i="3"/>
  <c r="X176" i="3"/>
  <c r="Z175" i="3"/>
  <c r="X175" i="3"/>
  <c r="Z174" i="3"/>
  <c r="X174" i="3"/>
  <c r="Z173" i="3"/>
  <c r="X173" i="3"/>
  <c r="Z172" i="3"/>
  <c r="X172" i="3"/>
  <c r="Z151" i="3" l="1"/>
  <c r="X151" i="3"/>
  <c r="U151" i="3"/>
  <c r="S151" i="3"/>
  <c r="P151" i="3"/>
  <c r="N151" i="3"/>
  <c r="Z150" i="3"/>
  <c r="X150" i="3"/>
  <c r="U150" i="3"/>
  <c r="S150" i="3"/>
  <c r="P150" i="3"/>
  <c r="N150" i="3"/>
  <c r="Z148" i="3"/>
  <c r="X148" i="3"/>
  <c r="U148" i="3"/>
  <c r="S148" i="3"/>
  <c r="P148" i="3"/>
  <c r="N148" i="3"/>
  <c r="Z147" i="3"/>
  <c r="X147" i="3"/>
  <c r="U147" i="3"/>
  <c r="S147" i="3"/>
  <c r="P147" i="3"/>
  <c r="N147" i="3"/>
  <c r="Z146" i="3"/>
  <c r="X146" i="3"/>
  <c r="U146" i="3"/>
  <c r="S146" i="3"/>
  <c r="P146" i="3"/>
  <c r="N146" i="3"/>
  <c r="Z145" i="3"/>
  <c r="X145" i="3"/>
  <c r="U145" i="3"/>
  <c r="S145" i="3"/>
  <c r="P145" i="3"/>
  <c r="N145" i="3"/>
  <c r="Z144" i="3"/>
  <c r="X144" i="3"/>
  <c r="U144" i="3"/>
  <c r="S144" i="3"/>
  <c r="P144" i="3"/>
  <c r="N144" i="3"/>
  <c r="Z143" i="3"/>
  <c r="X143" i="3"/>
  <c r="U143" i="3"/>
  <c r="S143" i="3"/>
  <c r="P143" i="3"/>
  <c r="N143" i="3"/>
  <c r="Z142" i="3"/>
  <c r="X142" i="3"/>
  <c r="U142" i="3"/>
  <c r="S142" i="3"/>
  <c r="N142" i="3"/>
  <c r="Z141" i="3"/>
  <c r="X141" i="3"/>
  <c r="U141" i="3"/>
  <c r="S141" i="3"/>
  <c r="P141" i="3"/>
  <c r="N141" i="3"/>
  <c r="Z140" i="3"/>
  <c r="X140" i="3"/>
  <c r="U140" i="3"/>
  <c r="S140" i="3"/>
  <c r="P140" i="3"/>
  <c r="N140" i="3"/>
  <c r="Z139" i="3"/>
  <c r="X139" i="3"/>
  <c r="U139" i="3"/>
  <c r="S139" i="3"/>
  <c r="P139" i="3"/>
  <c r="N139" i="3"/>
  <c r="Z138" i="3"/>
  <c r="X138" i="3"/>
  <c r="U138" i="3"/>
  <c r="S138" i="3"/>
  <c r="P138" i="3"/>
  <c r="N138" i="3"/>
  <c r="Z135" i="3"/>
  <c r="X135" i="3"/>
  <c r="U135" i="3"/>
  <c r="S135" i="3"/>
  <c r="P135" i="3"/>
  <c r="N135" i="3"/>
  <c r="Z133" i="3"/>
  <c r="X133" i="3"/>
  <c r="U133" i="3"/>
  <c r="S133" i="3"/>
  <c r="P133" i="3"/>
  <c r="N133" i="3"/>
  <c r="Z131" i="3"/>
  <c r="X131" i="3"/>
  <c r="U131" i="3"/>
  <c r="S131" i="3"/>
  <c r="P131" i="3"/>
  <c r="N131" i="3"/>
  <c r="Z129" i="3"/>
  <c r="X129" i="3"/>
  <c r="U129" i="3"/>
  <c r="S129" i="3"/>
  <c r="P129" i="3"/>
  <c r="N129" i="3"/>
  <c r="Z128" i="3"/>
  <c r="X128" i="3"/>
  <c r="U128" i="3"/>
  <c r="S128" i="3"/>
  <c r="P128" i="3"/>
  <c r="N128" i="3"/>
  <c r="Z127" i="3"/>
  <c r="X127" i="3"/>
  <c r="U127" i="3"/>
  <c r="S127" i="3"/>
  <c r="P127" i="3"/>
  <c r="N127" i="3"/>
  <c r="Z126" i="3"/>
  <c r="X126" i="3"/>
  <c r="U126" i="3"/>
  <c r="S126" i="3"/>
  <c r="P126" i="3"/>
  <c r="N126" i="3"/>
  <c r="Z116" i="3" l="1"/>
  <c r="X116" i="3"/>
  <c r="Z115" i="3"/>
  <c r="X115" i="3"/>
  <c r="Z93" i="3" l="1"/>
  <c r="X93" i="3"/>
  <c r="Z92" i="3"/>
  <c r="X92" i="3"/>
  <c r="Z91" i="3"/>
  <c r="X91" i="3"/>
  <c r="Z90" i="3"/>
  <c r="X90" i="3"/>
  <c r="Z89" i="3"/>
  <c r="X89" i="3"/>
  <c r="Z88" i="3"/>
  <c r="X88" i="3"/>
  <c r="Z87" i="3"/>
  <c r="X87" i="3"/>
  <c r="Z86" i="3"/>
  <c r="X86" i="3"/>
  <c r="Z85" i="3"/>
  <c r="Z84" i="3"/>
  <c r="X84" i="3"/>
  <c r="Z83" i="3"/>
  <c r="X83" i="3"/>
  <c r="Z82" i="3"/>
  <c r="X82" i="3"/>
  <c r="Z80" i="3"/>
  <c r="X80" i="3"/>
  <c r="Z24" i="3"/>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63" i="3" l="1"/>
  <c r="X63" i="3"/>
  <c r="Z62" i="3"/>
  <c r="X62" i="3"/>
  <c r="Z61" i="3"/>
  <c r="X61" i="3"/>
  <c r="Z60" i="3"/>
  <c r="X60" i="3"/>
  <c r="Z59" i="3"/>
  <c r="X59" i="3"/>
  <c r="Z58" i="3"/>
  <c r="X58" i="3"/>
  <c r="Z57" i="3"/>
  <c r="X57" i="3"/>
  <c r="Z56" i="3"/>
  <c r="X56" i="3"/>
  <c r="Z55" i="3"/>
  <c r="X55" i="3"/>
  <c r="Z54" i="3"/>
  <c r="X54" i="3"/>
  <c r="Z53" i="3"/>
  <c r="X53" i="3"/>
  <c r="Z52" i="3"/>
  <c r="X52" i="3"/>
  <c r="Z51" i="3"/>
  <c r="X51"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Z78" i="3" l="1"/>
  <c r="X78" i="3"/>
  <c r="Z77" i="3"/>
  <c r="X77" i="3"/>
  <c r="Z76" i="3"/>
  <c r="X76" i="3"/>
  <c r="Z75" i="3"/>
  <c r="X75" i="3"/>
  <c r="X74" i="3"/>
  <c r="Z72" i="3"/>
  <c r="X72" i="3"/>
  <c r="Z71" i="3"/>
  <c r="X71" i="3"/>
  <c r="Z70" i="3"/>
  <c r="X70" i="3"/>
  <c r="Z69" i="3"/>
  <c r="X69" i="3"/>
  <c r="Z68" i="3"/>
  <c r="X68" i="3"/>
  <c r="Z67" i="3"/>
  <c r="X67" i="3"/>
  <c r="Z66" i="3"/>
  <c r="X66" i="3"/>
  <c r="Z65" i="3"/>
  <c r="X65" i="3"/>
  <c r="Z64" i="3"/>
  <c r="X64" i="3"/>
  <c r="X79" i="3" l="1"/>
  <c r="U124" i="3"/>
  <c r="S124" i="3"/>
  <c r="U122" i="3"/>
  <c r="S122" i="3"/>
  <c r="U120" i="3"/>
  <c r="S120" i="3"/>
  <c r="U119" i="3"/>
  <c r="S119" i="3"/>
  <c r="U118" i="3"/>
  <c r="S118" i="3"/>
  <c r="U117" i="3"/>
  <c r="S117" i="3"/>
  <c r="U189" i="3" l="1"/>
  <c r="S189" i="3"/>
  <c r="U188" i="3"/>
  <c r="S188" i="3"/>
  <c r="U187" i="3"/>
  <c r="S187" i="3"/>
  <c r="U186" i="3"/>
  <c r="S186" i="3"/>
  <c r="U185" i="3"/>
  <c r="S185" i="3"/>
  <c r="U184" i="3"/>
  <c r="S184" i="3"/>
  <c r="S183" i="3"/>
  <c r="S182" i="3" l="1"/>
  <c r="U181" i="3"/>
  <c r="S181" i="3"/>
  <c r="U180" i="3"/>
  <c r="S180" i="3"/>
  <c r="U179" i="3"/>
  <c r="S179" i="3"/>
  <c r="U178" i="3"/>
  <c r="S178" i="3"/>
  <c r="U177" i="3"/>
  <c r="S177" i="3"/>
  <c r="U176" i="3"/>
  <c r="S176" i="3"/>
  <c r="U175" i="3"/>
  <c r="S175" i="3"/>
  <c r="U174" i="3"/>
  <c r="S174" i="3"/>
  <c r="U173" i="3"/>
  <c r="S173" i="3"/>
  <c r="U172" i="3"/>
  <c r="S172" i="3"/>
  <c r="U116" i="3" l="1"/>
  <c r="S116" i="3"/>
  <c r="U115" i="3"/>
  <c r="S115" i="3"/>
  <c r="S114" i="3" l="1"/>
  <c r="S113" i="3"/>
  <c r="S112" i="3"/>
  <c r="S111" i="3"/>
  <c r="S110" i="3"/>
  <c r="S109" i="3"/>
  <c r="S108" i="3"/>
  <c r="S107" i="3"/>
  <c r="S106" i="3"/>
  <c r="S105" i="3"/>
  <c r="S104" i="3"/>
  <c r="S103" i="3"/>
  <c r="S102" i="3"/>
  <c r="S101" i="3"/>
  <c r="S100" i="3"/>
  <c r="U78" i="3" l="1"/>
  <c r="S78" i="3"/>
  <c r="U77" i="3"/>
  <c r="S77" i="3"/>
  <c r="U76" i="3"/>
  <c r="S76" i="3"/>
  <c r="U75" i="3"/>
  <c r="S75" i="3"/>
  <c r="S74" i="3"/>
  <c r="X73" i="3"/>
  <c r="U72" i="3"/>
  <c r="S72" i="3"/>
  <c r="U71" i="3"/>
  <c r="S71" i="3"/>
  <c r="U70" i="3"/>
  <c r="S70" i="3"/>
  <c r="U69" i="3"/>
  <c r="S69" i="3"/>
  <c r="U68" i="3"/>
  <c r="S68" i="3"/>
  <c r="U67" i="3"/>
  <c r="S67" i="3"/>
  <c r="U66" i="3"/>
  <c r="S66" i="3"/>
  <c r="U65" i="3"/>
  <c r="S65" i="3"/>
  <c r="U64" i="3"/>
  <c r="S64" i="3"/>
  <c r="S79" i="3" l="1"/>
  <c r="Z79" i="3"/>
  <c r="U79" i="3"/>
  <c r="S73" i="3"/>
  <c r="U63" i="3" l="1"/>
  <c r="S63" i="3"/>
  <c r="U62" i="3"/>
  <c r="S62" i="3"/>
  <c r="U61" i="3"/>
  <c r="S61" i="3"/>
  <c r="U60" i="3"/>
  <c r="S60" i="3"/>
  <c r="U59" i="3"/>
  <c r="S59" i="3"/>
  <c r="U58" i="3"/>
  <c r="S58" i="3"/>
  <c r="U57" i="3"/>
  <c r="S57" i="3"/>
  <c r="U56" i="3"/>
  <c r="S56" i="3"/>
  <c r="U55" i="3"/>
  <c r="S55" i="3"/>
  <c r="U54" i="3"/>
  <c r="S54" i="3"/>
  <c r="U53" i="3"/>
  <c r="S53" i="3"/>
  <c r="U52" i="3"/>
  <c r="S52" i="3"/>
  <c r="U51" i="3"/>
  <c r="S51" i="3"/>
  <c r="U93" i="3" l="1"/>
  <c r="S93" i="3"/>
  <c r="U92" i="3"/>
  <c r="S92" i="3"/>
  <c r="U91" i="3"/>
  <c r="S91" i="3"/>
  <c r="U90" i="3"/>
  <c r="S90" i="3"/>
  <c r="U89" i="3"/>
  <c r="S89" i="3"/>
  <c r="U88" i="3"/>
  <c r="S88" i="3"/>
  <c r="U87" i="3"/>
  <c r="S87" i="3"/>
  <c r="U86" i="3"/>
  <c r="S86" i="3"/>
  <c r="U85" i="3"/>
  <c r="S85" i="3"/>
  <c r="U84" i="3"/>
  <c r="S84" i="3"/>
  <c r="U83" i="3"/>
  <c r="S83" i="3"/>
  <c r="U82" i="3"/>
  <c r="S82" i="3"/>
  <c r="U80" i="3"/>
  <c r="S80" i="3"/>
  <c r="U50" i="3"/>
  <c r="S50" i="3"/>
  <c r="U49" i="3"/>
  <c r="S49" i="3"/>
  <c r="S48" i="3"/>
  <c r="S46" i="3"/>
  <c r="U45" i="3"/>
  <c r="S45" i="3"/>
  <c r="U44" i="3"/>
  <c r="S44" i="3"/>
  <c r="U43" i="3"/>
  <c r="S43" i="3"/>
  <c r="U42" i="3"/>
  <c r="S42" i="3"/>
  <c r="U41" i="3"/>
  <c r="S41" i="3"/>
  <c r="U46" i="3" l="1"/>
  <c r="S47" i="3"/>
  <c r="S22" i="3"/>
  <c r="N182" i="3" l="1"/>
  <c r="N181" i="3"/>
  <c r="P179" i="3"/>
  <c r="N179" i="3"/>
  <c r="P178" i="3"/>
  <c r="N178" i="3"/>
  <c r="N177" i="3"/>
  <c r="N176" i="3"/>
  <c r="N175" i="3"/>
  <c r="N174" i="3"/>
  <c r="N173" i="3"/>
  <c r="N172" i="3"/>
  <c r="P189" i="3"/>
  <c r="N189" i="3"/>
  <c r="P188" i="3"/>
  <c r="N188" i="3"/>
  <c r="P187" i="3"/>
  <c r="N187" i="3"/>
  <c r="P186" i="3"/>
  <c r="N186" i="3"/>
  <c r="P185" i="3"/>
  <c r="N185" i="3"/>
  <c r="P184" i="3"/>
  <c r="N184" i="3"/>
  <c r="P183" i="3"/>
  <c r="N183" i="3"/>
  <c r="P24" i="3"/>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P124" i="3"/>
  <c r="N124" i="3"/>
  <c r="P122" i="3"/>
  <c r="N122" i="3"/>
  <c r="P121" i="3"/>
  <c r="P120" i="3"/>
  <c r="N120" i="3"/>
  <c r="P119" i="3"/>
  <c r="N119" i="3"/>
  <c r="P118" i="3"/>
  <c r="N118" i="3"/>
  <c r="P117" i="3"/>
  <c r="N117" i="3"/>
  <c r="P116" i="3"/>
  <c r="N116" i="3"/>
  <c r="P115" i="3"/>
  <c r="N115" i="3"/>
  <c r="P93" i="3"/>
  <c r="N93" i="3"/>
  <c r="P92" i="3"/>
  <c r="N92" i="3"/>
  <c r="P91" i="3"/>
  <c r="N91" i="3"/>
  <c r="P90" i="3"/>
  <c r="N90" i="3"/>
  <c r="P89" i="3"/>
  <c r="N89" i="3"/>
  <c r="P88" i="3"/>
  <c r="N88" i="3"/>
  <c r="P87" i="3"/>
  <c r="N87" i="3"/>
  <c r="P86" i="3"/>
  <c r="N86" i="3"/>
  <c r="P85" i="3"/>
  <c r="N85" i="3"/>
  <c r="P84" i="3"/>
  <c r="N84" i="3"/>
  <c r="P83" i="3"/>
  <c r="N83" i="3"/>
  <c r="P82" i="3"/>
  <c r="N82" i="3"/>
  <c r="P80" i="3"/>
  <c r="N80" i="3"/>
  <c r="P50" i="3"/>
  <c r="N50" i="3"/>
  <c r="P49" i="3"/>
  <c r="N49" i="3"/>
  <c r="U48" i="3"/>
  <c r="U47" i="3"/>
  <c r="P46" i="3"/>
  <c r="N46" i="3"/>
  <c r="P45" i="3"/>
  <c r="N45" i="3"/>
  <c r="P44" i="3"/>
  <c r="N44" i="3"/>
  <c r="P43" i="3"/>
  <c r="N43" i="3"/>
  <c r="P42" i="3"/>
  <c r="N42" i="3"/>
  <c r="P41" i="3"/>
  <c r="N41" i="3"/>
  <c r="P63" i="3"/>
  <c r="N63" i="3"/>
  <c r="P62" i="3"/>
  <c r="N62" i="3"/>
  <c r="P61" i="3"/>
  <c r="N61" i="3"/>
  <c r="P60" i="3"/>
  <c r="N60" i="3"/>
  <c r="P59" i="3"/>
  <c r="N59" i="3"/>
  <c r="P58" i="3"/>
  <c r="N58" i="3"/>
  <c r="P57" i="3"/>
  <c r="N57" i="3"/>
  <c r="P56" i="3"/>
  <c r="N56" i="3"/>
  <c r="P55" i="3"/>
  <c r="N55" i="3"/>
  <c r="P54" i="3"/>
  <c r="N54" i="3"/>
  <c r="P53" i="3"/>
  <c r="N53" i="3"/>
  <c r="P52" i="3"/>
  <c r="N52" i="3"/>
  <c r="P51" i="3"/>
  <c r="N51" i="3"/>
  <c r="P114" i="3"/>
  <c r="N114" i="3"/>
  <c r="P113" i="3"/>
  <c r="N113" i="3"/>
  <c r="P112" i="3"/>
  <c r="N112" i="3"/>
  <c r="P111" i="3"/>
  <c r="N111" i="3"/>
  <c r="P110" i="3"/>
  <c r="N110" i="3"/>
  <c r="P109" i="3"/>
  <c r="N109" i="3"/>
  <c r="P108" i="3"/>
  <c r="N108" i="3"/>
  <c r="P107" i="3"/>
  <c r="N107" i="3"/>
  <c r="N106" i="3"/>
  <c r="P105" i="3"/>
  <c r="N105" i="3"/>
  <c r="P104" i="3"/>
  <c r="N104" i="3"/>
  <c r="P103" i="3"/>
  <c r="N103" i="3"/>
  <c r="P102" i="3"/>
  <c r="N102" i="3"/>
  <c r="P101" i="3"/>
  <c r="N101" i="3"/>
  <c r="P100" i="3"/>
  <c r="N100" i="3"/>
  <c r="P79" i="3"/>
  <c r="N79" i="3"/>
  <c r="P78" i="3"/>
  <c r="N78" i="3"/>
  <c r="P77" i="3"/>
  <c r="N77" i="3"/>
  <c r="P76" i="3"/>
  <c r="N76" i="3"/>
  <c r="P75" i="3"/>
  <c r="N75" i="3"/>
  <c r="N73" i="3"/>
  <c r="P72" i="3"/>
  <c r="N72" i="3"/>
  <c r="P71" i="3"/>
  <c r="N71" i="3"/>
  <c r="P70" i="3"/>
  <c r="N70" i="3"/>
  <c r="P69" i="3"/>
  <c r="N69" i="3"/>
  <c r="P68" i="3"/>
  <c r="N68" i="3"/>
  <c r="P67" i="3"/>
  <c r="N67" i="3"/>
  <c r="P66" i="3"/>
  <c r="N66" i="3"/>
  <c r="P65" i="3"/>
  <c r="N65" i="3"/>
  <c r="P64" i="3"/>
  <c r="N64" i="3"/>
  <c r="P182" i="3"/>
  <c r="P181" i="3"/>
  <c r="P180" i="3"/>
  <c r="P177" i="3"/>
  <c r="P176" i="3"/>
  <c r="P175" i="3"/>
  <c r="P174" i="3"/>
  <c r="P173" i="3"/>
  <c r="P172" i="3"/>
  <c r="Z125" i="3"/>
  <c r="X125" i="3"/>
  <c r="Z124" i="3"/>
  <c r="X124" i="3"/>
  <c r="Z123" i="3"/>
  <c r="X123" i="3"/>
  <c r="Z122" i="3"/>
  <c r="X122" i="3"/>
  <c r="Z121" i="3"/>
  <c r="X121" i="3"/>
  <c r="Z120" i="3"/>
  <c r="X120" i="3"/>
  <c r="Z119" i="3"/>
  <c r="X119" i="3"/>
  <c r="Z118" i="3"/>
  <c r="X118" i="3"/>
  <c r="Z117" i="3"/>
  <c r="X117" i="3"/>
  <c r="N74" i="3"/>
  <c r="Z49" i="3"/>
  <c r="X49" i="3"/>
  <c r="X48" i="3"/>
  <c r="X47" i="3"/>
  <c r="Z46" i="3"/>
  <c r="X46" i="3"/>
  <c r="Z45" i="3"/>
  <c r="X45"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 r="Z73" i="3" l="1"/>
  <c r="N47" i="3"/>
  <c r="Z47" i="3"/>
  <c r="Z74" i="3"/>
  <c r="P47" i="3"/>
  <c r="P74" i="3"/>
  <c r="Z48" i="3"/>
  <c r="N48" i="3"/>
  <c r="U73" i="3"/>
  <c r="U74" i="3"/>
  <c r="P73" i="3"/>
  <c r="P48"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authors>
    <author>Luz Miriam Diaz Diaz</author>
  </authors>
  <commentList>
    <comment ref="G37" authorId="0" shapeId="0">
      <text>
        <r>
          <rPr>
            <sz val="12"/>
            <color indexed="81"/>
            <rFont val="Tahoma"/>
            <family val="2"/>
          </rPr>
          <t>Escriba el nombre completo de la entidad</t>
        </r>
      </text>
    </comment>
    <comment ref="G39" authorId="0" shapeId="0">
      <text>
        <r>
          <rPr>
            <sz val="10"/>
            <color indexed="81"/>
            <rFont val="Tahoma"/>
            <family val="2"/>
          </rPr>
          <t>Seleccione el sector al que pertenece la entidad (sólo para entidades del orden nacional)</t>
        </r>
      </text>
    </comment>
    <comment ref="M39" authorId="0" shapeId="0">
      <text>
        <r>
          <rPr>
            <sz val="10"/>
            <color indexed="81"/>
            <rFont val="Tahoma"/>
            <family val="2"/>
          </rPr>
          <t>Seleccione el orden al que pertenece la entidad (nacional o territorial)</t>
        </r>
        <r>
          <rPr>
            <sz val="9"/>
            <color indexed="81"/>
            <rFont val="Tahoma"/>
            <family val="2"/>
          </rPr>
          <t xml:space="preserve">
</t>
        </r>
      </text>
    </comment>
    <comment ref="G41" authorId="0" shapeId="0">
      <text>
        <r>
          <rPr>
            <sz val="10"/>
            <color indexed="81"/>
            <rFont val="Tahoma"/>
            <family val="2"/>
          </rPr>
          <t>Seleccione el departamento donde está ubicada la entidad (solo para entidades del orden territorial)</t>
        </r>
      </text>
    </comment>
    <comment ref="M41" authorId="0" shapeId="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<sst xmlns="http://schemas.openxmlformats.org/spreadsheetml/2006/main" count="1450" uniqueCount="1082">
  <si>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</si>
  <si>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</si>
  <si>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</si>
  <si>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</si>
  <si>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</si>
  <si>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</si>
  <si>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</si>
  <si>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</si>
  <si>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</si>
  <si>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</si>
  <si>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</si>
  <si>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</si>
  <si>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</si>
  <si>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</si>
  <si>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</si>
  <si>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</si>
  <si>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</si>
  <si>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</si>
  <si>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</si>
  <si>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</si>
  <si>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</si>
  <si>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</si>
  <si>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</si>
  <si>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</si>
  <si>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</si>
  <si>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</si>
  <si>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</si>
  <si>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</si>
  <si>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</si>
  <si>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</si>
  <si>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</si>
  <si>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</si>
  <si>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</si>
  <si>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</si>
  <si>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</si>
  <si>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</si>
  <si>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</si>
  <si>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</si>
  <si>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</si>
  <si>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</si>
  <si>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</si>
  <si>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</si>
  <si>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</si>
  <si>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</si>
  <si>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</si>
  <si>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</si>
  <si>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</si>
  <si>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</si>
  <si>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</si>
  <si>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</si>
  <si>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</si>
  <si>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</si>
  <si>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</si>
  <si>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</si>
  <si>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</si>
  <si>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</si>
  <si>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</si>
  <si>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</si>
  <si>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</si>
  <si>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</si>
  <si>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</si>
  <si>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</si>
  <si>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</si>
  <si>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</si>
  <si>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</si>
  <si>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</si>
  <si>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</si>
  <si>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Oficina de Control Interno</t>
  </si>
  <si>
    <t>JURIDICA</t>
  </si>
  <si>
    <t>Grupo de Atenciòn en Salud (Aseguramiento)</t>
  </si>
  <si>
    <t xml:space="preserve">Grupo de Atenciòn en Salud </t>
  </si>
  <si>
    <t>CENTRO REGULADOR DE URGENCIAS Y EMERGENCIAS</t>
  </si>
  <si>
    <t xml:space="preserve">Prestacion de Servicios </t>
  </si>
  <si>
    <t>Astrid Stella Araque  Mogollon</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</si>
  <si>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</si>
  <si>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</si>
  <si>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</si>
  <si>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</si>
  <si>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</si>
  <si>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</si>
  <si>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</si>
  <si>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</si>
  <si>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</si>
  <si>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</si>
  <si>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</si>
  <si>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</si>
  <si>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</si>
  <si>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</si>
  <si>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</si>
  <si>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</si>
  <si>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</si>
  <si>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</si>
  <si>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</si>
  <si>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</si>
  <si>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</si>
  <si>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</si>
  <si>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</si>
  <si>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</si>
  <si>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</si>
  <si>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</si>
  <si>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</si>
  <si>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</si>
  <si>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</si>
  <si>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</si>
  <si>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</si>
  <si>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</si>
  <si>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</si>
  <si>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</si>
  <si>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</si>
  <si>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</si>
  <si>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</si>
  <si>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</si>
  <si>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</si>
  <si>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</si>
  <si>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</si>
  <si>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</si>
  <si>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</si>
  <si>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</si>
  <si>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</si>
  <si>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</si>
  <si>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</si>
  <si>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</si>
  <si>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</si>
  <si>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</si>
  <si>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</si>
  <si>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</si>
  <si>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</si>
  <si>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</si>
  <si>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</si>
  <si>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</si>
  <si>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</si>
  <si>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</si>
  <si>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</si>
  <si>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</si>
  <si>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</si>
  <si>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</si>
  <si>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</si>
  <si>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</si>
  <si>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</si>
  <si>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</si>
  <si>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</si>
  <si>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</si>
  <si>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</si>
  <si>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</si>
  <si>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</si>
  <si>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</si>
  <si>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</si>
  <si>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</si>
  <si>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</si>
  <si>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</si>
  <si>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</si>
  <si>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</si>
  <si>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</si>
  <si>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</si>
  <si>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</si>
  <si>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</si>
  <si>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</si>
  <si>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</si>
  <si>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</si>
  <si>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</si>
  <si>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</si>
  <si>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</si>
  <si>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</si>
  <si>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</si>
  <si>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</si>
  <si>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</si>
  <si>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</si>
  <si>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</si>
  <si>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</si>
  <si>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</si>
  <si>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</si>
  <si>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</si>
  <si>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</si>
  <si>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</si>
  <si>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</si>
  <si>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</si>
  <si>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</si>
  <si>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</si>
  <si>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</si>
  <si>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</si>
  <si>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</si>
  <si>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</si>
  <si>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</si>
  <si>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</si>
  <si>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</si>
  <si>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</si>
  <si>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</si>
  <si>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</si>
  <si>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</si>
  <si>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</si>
  <si>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</si>
  <si>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</si>
  <si>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</si>
  <si>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</si>
  <si>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</si>
  <si>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</si>
  <si>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</si>
  <si>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</si>
  <si>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</si>
  <si>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</si>
  <si>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</si>
  <si>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</si>
  <si>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</si>
  <si>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</si>
  <si>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</si>
  <si>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</si>
  <si>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</si>
  <si>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</si>
  <si>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</si>
  <si>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</si>
  <si>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</si>
  <si>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</si>
  <si>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</si>
  <si>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</si>
  <si>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</si>
  <si>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</si>
  <si>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</si>
  <si>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</si>
  <si>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</si>
  <si>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</si>
  <si>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</si>
  <si>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</si>
  <si>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</si>
  <si>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</si>
  <si>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</si>
  <si>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</si>
  <si>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</si>
  <si>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</si>
  <si>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</si>
  <si>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</si>
  <si>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</si>
  <si>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</si>
  <si>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</si>
  <si>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</si>
  <si>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</si>
  <si>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</si>
  <si>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</si>
  <si>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</si>
  <si>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</si>
  <si>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</si>
  <si>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</si>
  <si>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</si>
  <si>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</si>
  <si>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</si>
  <si>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</si>
  <si>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</si>
  <si>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</si>
  <si>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</si>
  <si>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</si>
  <si>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</si>
  <si>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</si>
  <si>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</si>
  <si>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</si>
  <si>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</si>
  <si>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</si>
  <si>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</si>
  <si>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</si>
  <si>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</si>
  <si>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</si>
  <si>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</si>
  <si>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</si>
  <si>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</si>
  <si>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</si>
  <si>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</si>
  <si>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</si>
  <si>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</si>
  <si>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</si>
  <si>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</si>
  <si>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</si>
  <si>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</si>
  <si>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</si>
  <si>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</si>
  <si>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</si>
  <si>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</si>
  <si>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</si>
  <si>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</si>
  <si>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</si>
  <si>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</si>
  <si>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</si>
  <si>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</si>
  <si>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</si>
  <si>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</si>
  <si>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</si>
  <si>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</si>
  <si>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</si>
  <si>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</si>
  <si>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</si>
  <si>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</si>
  <si>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</si>
  <si>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</si>
  <si>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</si>
  <si>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</si>
  <si>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</si>
  <si>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</si>
  <si>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</si>
  <si>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</si>
  <si>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</si>
  <si>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</si>
  <si>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</si>
  <si>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</si>
  <si>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</si>
  <si>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</si>
  <si>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</si>
  <si>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</si>
  <si>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</si>
  <si>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</si>
  <si>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</si>
  <si>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</si>
  <si>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</si>
  <si>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</si>
  <si>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</si>
  <si>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</si>
  <si>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</si>
  <si>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</si>
  <si>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</si>
  <si>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</si>
  <si>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</si>
  <si>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</si>
  <si>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</si>
  <si>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</si>
  <si>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</si>
  <si>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</si>
  <si>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</si>
  <si>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</si>
  <si>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</si>
  <si>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</si>
  <si>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</si>
  <si>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</si>
  <si>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</si>
  <si>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</si>
  <si>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</si>
  <si>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</si>
  <si>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</si>
  <si>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</si>
  <si>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</si>
  <si>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</si>
  <si>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</si>
  <si>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</si>
  <si>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</si>
  <si>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</si>
  <si>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</si>
  <si>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</si>
  <si>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</si>
  <si>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</si>
  <si>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</si>
  <si>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</si>
  <si>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</si>
  <si>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</si>
  <si>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</si>
  <si>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</si>
  <si>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</si>
  <si>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</si>
  <si>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</si>
  <si>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</si>
  <si>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</si>
  <si>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</si>
  <si>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</si>
  <si>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</si>
  <si>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</si>
  <si>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</si>
  <si>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</si>
  <si>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</si>
  <si>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</si>
  <si>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</si>
  <si>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</si>
  <si>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Jenit Colmenares 
Sandra Luz Ferreira
Alix Karine Perez Martinez
Jose Trinidad Uribe Navarro
Julian Mauricio Sepulveda Torrado  
Mery Elvira Santos Mariño   
Matilde Elena Llanos campos
Cecilia Navarro Quintero
Johana Yañez</t>
  </si>
  <si>
    <t xml:space="preserve">Jenit Colmenares 
Sandra Luz Ferreira
Alix Karine Perez Martinez
Jose Trinidad Uribe Navarro
Julian Mauricio Sepulveda Torrado  
Mery Elvira Santos Mariño   
Matilde Elena Llanos campos
Cecilia Navarro Quintero
Leidy Johanna Yañez
</t>
  </si>
  <si>
    <t>Jose Trinidad Uribe Navarro 
Leidy Johanna Yañez
Julian Mauricio Sepuelveda Torrado</t>
  </si>
  <si>
    <t xml:space="preserve">Amilkar Marquez  Rojas </t>
  </si>
  <si>
    <t>Sandra Milena  Corredor Blanco</t>
  </si>
  <si>
    <t>0%</t>
  </si>
  <si>
    <t>100</t>
  </si>
  <si>
    <t>25</t>
  </si>
  <si>
    <r>
      <t xml:space="preserve">Vigencia: </t>
    </r>
    <r>
      <rPr>
        <b/>
        <u/>
        <sz val="14"/>
        <rFont val="Arial"/>
        <family val="2"/>
      </rPr>
      <t>2020</t>
    </r>
  </si>
  <si>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</si>
  <si>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</si>
  <si>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</si>
  <si>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</si>
  <si>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</si>
  <si>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Avances esperados y ejecutados en los Informes de Gestion y  Planes la entidad 
Logro de Metas Planteadas 
Mejoramiento de Gestión</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</si>
  <si>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</si>
  <si>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</si>
  <si>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</si>
  <si>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</si>
  <si>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</si>
  <si>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</si>
  <si>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</si>
  <si>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</si>
  <si>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</si>
  <si>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</si>
  <si>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</si>
  <si>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</si>
  <si>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</si>
  <si>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</si>
  <si>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</si>
  <si>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</si>
  <si>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</si>
  <si>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</si>
  <si>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</si>
  <si>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</si>
  <si>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</si>
  <si>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Cumplimiento de la Resolución 2003 de 2014 para la vigencia 2016</t>
  </si>
  <si>
    <t>Asesorar y verificar el cumplimento del estandar de infraestructura fisica de la Resolución 2003 de 2014</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</si>
  <si>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</si>
  <si>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</si>
  <si>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</si>
  <si>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</si>
  <si>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</si>
  <si>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</si>
  <si>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WEB
Inscirpcion Sistema 
Interno de Radicacion de Proyectos
Radicacion Banco de Proyectos de la Gobernacion</t>
  </si>
  <si>
    <t>Sumatoria de proyectos  de inversion del Instituto relacionados en el banco de proyectos</t>
  </si>
  <si>
    <t>Cumplir con los estandares de la Normatividad de la Ley General de Archivo</t>
  </si>
  <si>
    <t>Cronograma de cumplimiento de actividades y documentos</t>
  </si>
  <si>
    <t>Realizar y verificar el cumplimiento del Plan de Transferencias</t>
  </si>
  <si>
    <t>Cronograma de transferencias documentales
Formato inventario de gestion documental</t>
  </si>
  <si>
    <t>(transferencias documentales realizadas) / (total transferencias documentales programadas) *100</t>
  </si>
  <si>
    <t>Cronograma, registro fotografico,Listado de Asistencias y Actas de capacitaciones</t>
  </si>
  <si>
    <t xml:space="preserve"> (Numero de capacitaciones realizadas / Numero capacitaciones  programadas)  *  100</t>
  </si>
  <si>
    <t xml:space="preserve">según demanda </t>
  </si>
  <si>
    <t>Dar cumplimiento a las politicas y lineamientos  del modelo integrado de planeacion y gestion MIPG</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</si>
  <si>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</si>
  <si>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</si>
  <si>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</si>
  <si>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Participar en el proceso de elaboración de los instrumentos archivisticos conforme a la normatividad vigente.</t>
  </si>
  <si>
    <t>Orientar al personal del IDS  a documentar los procedimientos y registros según su competecia y resposabilidades.</t>
  </si>
  <si>
    <t>Gestion Documental</t>
  </si>
  <si>
    <t xml:space="preserve">Almacenamiento en medio físico (legajos) y magnetico (Servidoruser) con listado de documentacion entregada al sistema integrado de gestion </t>
  </si>
  <si>
    <t>Apoyar tecnicamente en las auditorias realizadas por los entes de control.</t>
  </si>
  <si>
    <t xml:space="preserve">Plan Anual de Auditoria
Cronograma de Auditoria
</t>
  </si>
  <si>
    <t>Asistencia tecnica en la formulacion del Plan de Acción Institucional 2020 programado con Coordinadores de Grupos, Subgrupos y Dimensiones del PDSP,  Planeación y el Director del IDS</t>
  </si>
  <si>
    <t>Elaboración de  plan de Accion  institucional 2020</t>
  </si>
  <si>
    <t>Elaboración de Informe de Evaluación y Seguimiento trimestralmente del Plan de Acción Institucional 2020</t>
  </si>
  <si>
    <t>Revisión metas y porcentajes de ejecucion con respecto a lo programado por el IDS del Plan de Desarrollo Departamental vigente</t>
  </si>
  <si>
    <t>Realizar mesas de trabajo para identificar los riesgos de corrupcion de la Entidad</t>
  </si>
  <si>
    <t>Presentación y aprobación del plan de acción en salud-pas y el componente operativo anual de inversiones coai 2020 ante el consejo de gobierno</t>
  </si>
  <si>
    <t>Paticipacion en el proceso de diagnostico  formulacion y aprobacion del plan de desarrollo departamental 2020-2023 y Plan Territorial de Salud</t>
  </si>
  <si>
    <t>Revisar los diferenctes documentos (caracterizacion, procedimientos, formatos) referentes al sistema integrado de gestión  y proponer ajustes a los mismos.</t>
  </si>
  <si>
    <t>Mantener un registro consolidado de la información del SIG</t>
  </si>
  <si>
    <t>Desarrollar capacitaciones y asistencias tecnicas todos los actores del sistema.</t>
  </si>
  <si>
    <t xml:space="preserve">Realizar seguimiento a los planes de mejora propuestos según los hallasgoz del autodiagnostico y Furag II herramientas de la Funcion publica </t>
  </si>
  <si>
    <t>Realización del Comité de Gestion y Desempeño de MIPG</t>
  </si>
  <si>
    <t>Verificar el cumplimiento de las actividades planeadas para la conservación, preservacion y organizacion de los Archivos del IDS</t>
  </si>
  <si>
    <t xml:space="preserve">Capacitar al personal de la Institucion de acuerdo con las necesidades detectadas en los procesos de Gestión Documental. </t>
  </si>
  <si>
    <t>Realizar los ajustes requeridos por comité Departamental de Archivo para la aprobacion de las Tablas de Retención Documental de la institucion</t>
  </si>
  <si>
    <t xml:space="preserve">Actualizar con codigo BPIN y realizar seguimiento al proyecto de fortalecimiento de la gestion documental del instituto departamental de salud presentado a la gobernacion departamental  </t>
  </si>
  <si>
    <t>Fortalecer la Unidad de Archivo y correspondencia en equipos de digitalización e insumos archivisticos , teniendo en cuental la proyeccion del Recurso humano en la vigencia 2020 - 2023</t>
  </si>
  <si>
    <t>Recepción, verificación, radicación en el SIEDOC Documental y distribución de la correspondencia externa recibida.</t>
  </si>
  <si>
    <t>Realizar seguimiento a la politica de gestion documental</t>
  </si>
  <si>
    <t>Dar seguimiento al PETI y al Sistema de Gestión de Seguridad Informática
Aplicar los lineamientos TIC para el Estado, TIC para la sociedad y los elementos habilitadores de la Política Digital
Definir el Plan de Seguridad y Privacidad de la Información
Establecer el Plan de Acción de Gobierno Digital</t>
  </si>
  <si>
    <t>Socializar software adquiridos
Mantener actualizado el catálogo de sistemas de información.
Prestar soporte técnico en la implementación del software
Dar seguimiento a los ajustes pertinentes del software.</t>
  </si>
  <si>
    <t>Actualizar la política editorial institucional
Dar cumplimiento y seguimiento a la política editorial institucional</t>
  </si>
  <si>
    <t>Socializar la Guía de mantenimiento
preventivo y correctivo a los equipos informáticos de la Entidad y las Políticas de Seguridad Informática</t>
  </si>
  <si>
    <t>Prestar soporte técnico oportuno y mantener continuidad en los servicios tecnológicos.</t>
  </si>
  <si>
    <t>Aportar a la planificación y ejecución de proyectos para el fortalecimiento de tecnologías de la información y comunicaciones</t>
  </si>
  <si>
    <t>Cumplir con los lineamientos del Ministerio de Salud en cuanto al Plan Territorial de Salud</t>
  </si>
  <si>
    <t>Desarrollar el Documento del Plan de Desarrollo 2020-2023 y Plan Territorial de Salud</t>
  </si>
  <si>
    <t>Concientizar en la entidad la importancia de la implementación de la Política Digital</t>
  </si>
  <si>
    <t>Software cumpliendo con la normatividad y los procedimeintos establecidos por la Entidad</t>
  </si>
  <si>
    <t>Mantener actualizados los contenidos de la página web de la entidad en  cumplimiento de la norma.</t>
  </si>
  <si>
    <t>Garantizar el óptimo funcionamiento de las tecnologías de información y comunicación.</t>
  </si>
  <si>
    <t>Proyectos tecnológicos alineados con los objetivos institucionales y con el Modelo integrado de Planeación y Gestión</t>
  </si>
  <si>
    <t>Plan de Acción  Institutocional 2020</t>
  </si>
  <si>
    <t>Acta de Consejo de gobierno y listado de asistencias</t>
  </si>
  <si>
    <t>Ordenanza de aprobacion y documento plan de desarrollo Dptal y PTS</t>
  </si>
  <si>
    <t xml:space="preserve">Documentos recibidos para ajustes y aprobación en el sistema integrado de gestion </t>
  </si>
  <si>
    <t xml:space="preserve">Inventario Documental
Conservación preventiva de documentos en Archivo  de Gestión.
</t>
  </si>
  <si>
    <t>Cronograma de capacitación y/o asistencia técnica
Actas y listados de asistencias</t>
  </si>
  <si>
    <t>informes de seguimiento, actas de reunion y capacitaciones</t>
  </si>
  <si>
    <t>Actas y listado de asistencias</t>
  </si>
  <si>
    <t>Tabla de retencion documental con ajustes</t>
  </si>
  <si>
    <t>correos institucionales, oficios de comunicaciones solicitando estado del proyecto y tramitar la actualizacion con codio BPIN del proyecto</t>
  </si>
  <si>
    <t xml:space="preserve">oficios de gestion radicados en planeacion departamental </t>
  </si>
  <si>
    <t>Numero de radicados y registros en el SIEDOC documental</t>
  </si>
  <si>
    <t xml:space="preserve">Actas de reunion y seguimiento en las diferentes oficinas del ids </t>
  </si>
  <si>
    <t>Plan de Seguridad y Privacidad de la Información
Plan de Acción de GobiernoDigital</t>
  </si>
  <si>
    <t>Catálogo de sistemas de información</t>
  </si>
  <si>
    <t>Política Editorial aplicada</t>
  </si>
  <si>
    <t>Formatos de solicitud interna y/o asistencia</t>
  </si>
  <si>
    <t>Formatos de solicitud interna</t>
  </si>
  <si>
    <t>Proyectos de fortalecimiento TIC</t>
  </si>
  <si>
    <t>Numero de capacitaciones realizadas / Numero de capacitaciones programadas</t>
  </si>
  <si>
    <t xml:space="preserve">(Numero de  capacitaciones realizadas / Numero capacitaciones programadas)  *  100
</t>
  </si>
  <si>
    <t xml:space="preserve">No. de documentos analisadospor el SIG  y evaluados / total de documentos entregados. </t>
  </si>
  <si>
    <t>No.de documentos aprobados por direccion y publicados / total de documentos entregados al SIG</t>
  </si>
  <si>
    <t>No. Documentos codificados /  total de recibidos del ids</t>
  </si>
  <si>
    <t xml:space="preserve">No. total de asistencias tecnicas realizadas / total de asistencias tecnicas programadas </t>
  </si>
  <si>
    <t>Numero de Actualizaciones y bakups al SIG realizadas /  Numero de Actualizaciones y bakups al SIG programadas</t>
  </si>
  <si>
    <t xml:space="preserve">No. de capacitaciones realizadas en pro del SIG / total de capacitaciones programadas </t>
  </si>
  <si>
    <t xml:space="preserve">No. Visistas de seguimiento realizadas / No. de visitas de seguimiento programadas </t>
  </si>
  <si>
    <t xml:space="preserve">No. de auditorias y capacitaciones externas al ids / total de auditorias y capacitaciones asistidas </t>
  </si>
  <si>
    <t>Numero de reuniones realizadas de Comites/ Numero de reuniones programadas de Comites</t>
  </si>
  <si>
    <t>(Actividades realizadas para la conservacion, preservacion y organizacion documental)/(Total actividades programadas para la conservacion, presevacion y organizacion documental) *100</t>
  </si>
  <si>
    <t>Acciones ejecutadas/Total de acciones programadas  * 100</t>
  </si>
  <si>
    <t>Publicaciones realizadas/Total de solicitudes de publicación * 100</t>
  </si>
  <si>
    <t>Funcionarios socializados /  Total de funcionarios * 100</t>
  </si>
  <si>
    <t>Solicitudes de servicios  atendidas en el periodo/Total de solicitudes de servicios  * 100</t>
  </si>
  <si>
    <t>consolidacion ejecucion y publicacion en pagina web del plan estrategico de talento humano para la actual vigencia</t>
  </si>
  <si>
    <t xml:space="preserve">Elaboracion, consolidacion y seguimiento del plan anual de vacantes </t>
  </si>
  <si>
    <t xml:space="preserve">Elaboracion, consolidacion y seguimiento del plan de prevision de recursos humano </t>
  </si>
  <si>
    <t xml:space="preserve">Elaboracion, consolidacion y seguimiento del plan de trabajo anual en seguridad y salud en el trabajo </t>
  </si>
  <si>
    <t>Proyección de actos administrativos de vinculación y situaciones administrativas del recurso humano del Instituto Departamental de Salud</t>
  </si>
  <si>
    <t>Apoyo al proceso para el  sorteo de plazas para Servicio Social Obligatorio profesionales de Salud realizado por el ministerio de Salud y Protección Social.</t>
  </si>
  <si>
    <t>Organizar  reuniones del Comité de Servicio Social Obligatorio en cumplimiento de sus competencias</t>
  </si>
  <si>
    <t>verificar en el software la informacion registrada por las ESES en los formatos del decreto 2193 trimestralmente contratacion y anual recurso humano y dar asistencia tecnica cuando se requiera</t>
  </si>
  <si>
    <t>digitación de las novedades del personal y liquidacion de la nomina mensuales de salarios y prestaciones sociales en el software de nómina</t>
  </si>
  <si>
    <t>carpeta de Historia laboral</t>
  </si>
  <si>
    <t>formato de asistencia</t>
  </si>
  <si>
    <t>Circulares, e-mail, información del proceso</t>
  </si>
  <si>
    <t>Oficios enviados por los profesionales y convocatoria.</t>
  </si>
  <si>
    <t>el software, cuadros solicitadas y ejecuciones</t>
  </si>
  <si>
    <t xml:space="preserve">publicacion del plan de trabajo anual en seguridad y salud en el trabajo </t>
  </si>
  <si>
    <t>copia de las nóminas realizadas</t>
  </si>
  <si>
    <t>N° de total de actos administrativos proyectados / N° de actos legalizados</t>
  </si>
  <si>
    <t>(No. de informes verificados en plataforma /  Total informes viabilizados )*100</t>
  </si>
  <si>
    <t>(elaboracion y seguimiento del plan anual de trabajo en seguridad y salud en el trabjo / publicacion web del plan anual de trabajo en seguridad y salud en el trabajo)</t>
  </si>
  <si>
    <t>(N° de nominas liquidadas / N° de nominas tramitadas)</t>
  </si>
  <si>
    <t xml:space="preserve">desarrolladas en la vigencia 2019 ultimo trimestre para formulacion y desarrollo </t>
  </si>
  <si>
    <t>publicado en pagina web intitucional primer mes de la vigencia 2020</t>
  </si>
  <si>
    <t>consolidacion primes trimestre plan de accion intitucional 2020</t>
  </si>
  <si>
    <t>se lleva acabo fomulacion de metas para el plan de desarroollo departamental 2020-2023</t>
  </si>
  <si>
    <t xml:space="preserve">se llevara acabo en el segundo trimeste de la vigencia actual </t>
  </si>
  <si>
    <t xml:space="preserve">se elaborara el segundo trimestre de la vigencia </t>
  </si>
  <si>
    <t>se elaboro en el ultimo mes de la vigencia anterior y se publico antes del 30 de enero de 2020</t>
  </si>
  <si>
    <t xml:space="preserve">publicado en pagina web institucional </t>
  </si>
  <si>
    <t xml:space="preserve">se realizaron capacitaciones a acada una  de las areas del ids duranto el ultimo trimestre de la vigencia anterior </t>
  </si>
  <si>
    <t xml:space="preserve">entrega de informacion consolidada a la gobernacion del departamento </t>
  </si>
  <si>
    <t xml:space="preserve">las cuales se desarrollaron para los municipios de los patios villa del rosario cucutilla meoz centro de rehabliitacion san jose de cucuta </t>
  </si>
  <si>
    <t xml:space="preserve">se realizara en el segundo trimestre del año  </t>
  </si>
  <si>
    <t xml:space="preserve">se elaboro el proyecto de ambulancias </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</si>
  <si>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</si>
  <si>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</si>
  <si>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</si>
  <si>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</si>
  <si>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Debido a la emergencia sanitaria del COIVD -19, estas actividades se reprograma esta actividad para el siguiente trimestre y sera a traves de la plataforma ZOOM de video conferencias. </t>
  </si>
  <si>
    <t>Fortalecer las capacidades territoriales en los 40 municipios del Departamento para la implementación y monitoreo de las medidas de rehabilitación y asistencia en salud en cumplimiento de la Ley 1448 de 2014</t>
  </si>
  <si>
    <t>Brindar 1 una capacitación, asesoría y asistencia técnica a cada uno de los 40 Municpios del Departamento, durante la vigencia 2020,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</si>
  <si>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No de capacitaciones, asesorías y asistencias técnicas realizadas/ No de asistencias técnicas programadas *100</t>
  </si>
  <si>
    <t xml:space="preserve">Se replico mediante correo electronico las directrices dadas por el MSPS, sobre las medidas de prevencion del COVID -19 para esta poblacion vulnerable.
Debido a la emergencia sanitaria del COIVD -19, estas actividades se estan  desarrollando mediante correos electronicos, llamadas telefonicas y se esta brindando asesoria y asistencia tecnica a traves de la plataforma ZOOM de video conferencias. </t>
  </si>
  <si>
    <t>Brindar asesoría y asistencia técnica a los 40 municipios del Departamento respecto la ampliación y masificación del registro de localización y caracterización de personas con discapacidad.</t>
  </si>
  <si>
    <t>Brindar asesoria y asistencia técnica a 10 municipios del departamento sobre el Registro de Localización y Caracterización de Personas con Discapacidad en el marco de la Resolución No 583 de 2018 por la cual se implementa la certificación de discapacidad y el registro de Localización y Caracterización de Personas con Discapacidad.</t>
  </si>
  <si>
    <t>No de asistencias técnicas realizadas/ No de asistencias técnicas programadas *100</t>
  </si>
  <si>
    <t xml:space="preserve">Se realizo asistencia tecnica a 21 municipios sobre el RLCPD  y la nueva Res. 113 de 2020 que derrogo la Res. 583 de 2018 de manera presencial.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</si>
  <si>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Fomentar las capacidades territoriales en 40 municipios del departamento para el desarrollo de procesos de gestión en salud y articulación institucional en el marco del de la politica pública de discapacidad y los comités territoriales de discapacidad</t>
  </si>
  <si>
    <t>Brindar 1 asesorías y asistencias técnicas a 10 municipios para la implementacion de la estrategia de Rehabilitacion Basada en la Comunidad (RBC) promoviendo la igualdad de oportunidades para el ejercicio de los derechos y deberes, permitiendo mejorar la calidad de vida de las Personas con Discapacidad PcD, sus familias y la comunidad promoviendo una sociedad inclusiva.</t>
  </si>
  <si>
    <t xml:space="preserve">Se realizo asistencia tecnica a 21 municipios sobre la estrategia de RBC para promover la  igualdad de oportunidades para el ejercicio de los derechos y deberes, permitiendo mejorar la calidad de vida de las Personas con Discapacidad PcD.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</si>
  <si>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1</t>
  </si>
  <si>
    <t>Fortalecimiento de las capacidades territoriales de 40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</si>
  <si>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Desarrollar asesoria y asistencia tecnica a 10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t>
  </si>
  <si>
    <t xml:space="preserve">Desarrollar capacidades institucionales  a 40 referentes territoriales de poblaciones vulnerables o adulto mayor en la metodológía integrada de participación social de y para adultos mayores -MIPSAN  y la  Política pública nacional para las familias Colombianas 2012-2022. </t>
  </si>
  <si>
    <t>Desarrollar asesoría y asistencia técnica a 10 municipios  referentes de poblaciones vulnerables o adulto mayor en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2020 de cada uno  de los municipios.</t>
  </si>
  <si>
    <t xml:space="preserve">se esta formulando el diagnostico integral de archivo </t>
  </si>
  <si>
    <t xml:space="preserve">fumigacion del archivo central del ids </t>
  </si>
  <si>
    <t>se estan elaborando los instrumentos anexos a la presentacion de las TRD</t>
  </si>
  <si>
    <t>En los Comités Técnicos se presentó la necesidad de socializar los avances sobre la implementación de Gobierno Digital. El tema se incluyó para el Comité de Getión y Desempeño Institucional</t>
  </si>
  <si>
    <t>Actividades Permanentes y sobre demanda</t>
  </si>
  <si>
    <t>Se realizó seguimiento a los siguientes software:
* Aplicativo GIMMIDS: Historia Clínica Migrantes
* Plataforma SIA OBSERVA
* Software Adminstrativo y Contable TNS
* Plataforma SUIT</t>
  </si>
  <si>
    <t>Se preparó la propuesta para la actaulización de la Política Editorial Institucional para el Comité de Gestión y Desempeño.
Igaulmente, el resultado del seguimietno a la Política Editorial</t>
  </si>
  <si>
    <t>* Se apoyó al Ministerio de Salud y Protección Social para establecer el Acta de Compromiso para la operación por parte de las IPS Públicas Beneficiarias de Norte de Santander en el Proyecto Nacional de Acceso Universal Social para Zonas Rurales
* Con el apoyo de OIM se inició el desarrollo de aplicaciones WEB para la emergencia sanitaria. Se habilitó el CALL CENTER DE COVID-19 desde la página web del IDS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</si>
  <si>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</si>
  <si>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</si>
  <si>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</si>
  <si>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</si>
  <si>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</si>
  <si>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</si>
  <si>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</si>
  <si>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</si>
  <si>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</si>
  <si>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 excepto dos por riesgos en el desplazamiento</t>
  </si>
  <si>
    <t>Numero de facturas de servicios a pagar / pago de las facturas de servicios públicos de la entidad recibidas</t>
  </si>
  <si>
    <t>Se cancelaron las facturas de servicios públicos recibidas. Las de Control Vectores no se tramitan por falta de presupuesto</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</si>
  <si>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</si>
  <si>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</si>
  <si>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</si>
  <si>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</si>
  <si>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2020</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</si>
  <si>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</si>
  <si>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</si>
  <si>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</si>
  <si>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</si>
  <si>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</si>
  <si>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</si>
  <si>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</si>
  <si>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</si>
  <si>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</si>
  <si>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</si>
  <si>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</si>
  <si>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</si>
  <si>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</si>
  <si>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</si>
  <si>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</si>
  <si>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</si>
  <si>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</si>
  <si>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</si>
  <si>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</si>
  <si>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</si>
  <si>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</si>
  <si>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</si>
  <si>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</si>
  <si>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</si>
  <si>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</si>
  <si>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</si>
  <si>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</si>
  <si>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color theme="1"/>
        <rFont val="Arial"/>
        <family val="2"/>
      </rPr>
      <t xml:space="preserve">Subgrupo control de vectroes
</t>
    </r>
    <r>
      <rPr>
        <sz val="11"/>
        <color theme="1"/>
        <rFont val="Arial"/>
        <family val="2"/>
      </rPr>
      <t xml:space="preserve">Se realiza una gestion  de medicamentos antimalaricos con el fin de garantizar las medidas oportunas de atencion y control de las ETV.
</t>
    </r>
    <r>
      <rPr>
        <b/>
        <u/>
        <sz val="11"/>
        <color theme="1"/>
        <rFont val="Arial"/>
        <family val="2"/>
      </rPr>
      <t>Subgrupo Laboratorio de Salud Publica</t>
    </r>
    <r>
      <rPr>
        <sz val="11"/>
        <color theme="1"/>
        <rFont val="Arial"/>
        <family val="2"/>
      </rPr>
      <t xml:space="preserve">
</t>
    </r>
    <r>
      <rPr>
        <b/>
        <u/>
        <sz val="11"/>
        <color theme="1"/>
        <rFont val="Arial"/>
        <family val="2"/>
      </rPr>
      <t>Aqualab</t>
    </r>
    <r>
      <rPr>
        <sz val="11"/>
        <color theme="1"/>
        <rFont val="Arial"/>
        <family val="2"/>
      </rPr>
      <t xml:space="preserve">
Vigilancia de la calidad del agua en los  municipios del departamento (coliformes totales, E. coli, Pseudomona spp.)
</t>
    </r>
    <r>
      <rPr>
        <b/>
        <u/>
        <sz val="11"/>
        <color theme="1"/>
        <rFont val="Arial"/>
        <family val="2"/>
      </rPr>
      <t xml:space="preserve">
</t>
    </r>
    <r>
      <rPr>
        <sz val="11"/>
        <color theme="1"/>
        <rFont val="Arial"/>
        <family val="2"/>
      </rPr>
      <t xml:space="preserve">
</t>
    </r>
  </si>
  <si>
    <t>100% de los municipios programados (PAS 2020, con asesoria y asistencia tecnica en formulacion de planes, programas o proyectos, que permitan el desarrollo de las estrategias definidas para los componentes de las diferentes Dimensiones del Plan Territorial de Salud 2020-2023.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</si>
  <si>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2020-2023</t>
  </si>
  <si>
    <t xml:space="preserve"> </t>
  </si>
  <si>
    <t>Numero de municipios con asesoria y asistencia tecnica PAS 2020, relacionada con las actividades pertinentes para lograr el desarrollo de las estrategias definidas para los componentes de las diferentes Dimensiones del Plan Territorial de Salud 2020,2023 / Total de municipios programados * 100</t>
  </si>
  <si>
    <r>
      <t>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se realizo jorndas de convocatoria para la socializacionde lineamientos metodologicos del plan integral en salud,  para la participacion de los 40 municipios asistiendo  la  regional suroccidente, centro,suroorinetal, occidente, metropolitana  del departamneto Norte de santander mediante  Circular de convocatoria # 0031 del 22 de enero del 2020 .asi mismo se argumenta sobre Linemamientos</t>
    </r>
    <r>
      <rPr>
        <b/>
        <sz val="11"/>
        <color theme="1"/>
        <rFont val="Arial"/>
        <family val="2"/>
      </rPr>
      <t xml:space="preserve"> PAS 2019</t>
    </r>
    <r>
      <rPr>
        <sz val="11"/>
        <rFont val="Arial"/>
        <family val="2"/>
      </rPr>
      <t xml:space="preserve"> basados en la resolucion 3280/2018, 1536/2015.
</t>
    </r>
    <r>
      <rPr>
        <sz val="11"/>
        <color theme="1"/>
        <rFont val="Arial"/>
        <family val="2"/>
      </rPr>
      <t xml:space="preserve">
Se realizo asesoria y asistencia  el cargue de la información del PTS 2016-2019 contenido en los diferentes Procesos, Momentos, Pasos y Actividades de la metodología estrategia PASE a la equidady  el cargue de la pltaforma SISPRO, a los  40 muniicpios del departaemnto Norte de Santander.</t>
    </r>
    <r>
      <rPr>
        <b/>
        <sz val="11"/>
        <color rgb="FFFF0000"/>
        <rFont val="Arial"/>
        <family val="2"/>
      </rPr>
      <t xml:space="preserve">
</t>
    </r>
    <r>
      <rPr>
        <sz val="11"/>
        <rFont val="Arial"/>
        <family val="2"/>
      </rPr>
      <t xml:space="preserve">
</t>
    </r>
  </si>
  <si>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</si>
  <si>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</si>
  <si>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</si>
  <si>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</si>
  <si>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r>
      <t xml:space="preserve">
</t>
    </r>
    <r>
      <rPr>
        <sz val="11"/>
        <rFont val="Arial"/>
        <family val="2"/>
      </rPr>
      <t>Se realizo taller sobre  se realiza el taller sobre Guías Alimentarias para menores de 2 años y madres gestantes, haciendo un breve análisis del indicador de bajo peso al nacer y su comportamiento de la línea 
de base 2019, como producto de la desnutrición materna a la regional  Surocidente y occidente.
Se realizo una mesa de trabajo el dia 5 de febrero con docentes y estudiantes de la UDES donde se dio a conocer la estrategia, sus etapas y el desarrollo de las mismas durante la vigencia 2020, se realiza  seguimiento a la implementacion de la estrategia universidades saludables UDES campus Cúcuta</t>
    </r>
    <r>
      <rPr>
        <b/>
        <sz val="11"/>
        <rFont val="Arial"/>
        <family val="2"/>
      </rPr>
      <t xml:space="preserve">
</t>
    </r>
  </si>
  <si>
    <t>N° de jornadas (mesas de trabajo, reuniones)  realizadas con actores intersectoriales / Total de jornadas (mesas de trabajo, reuniones)  programadas con actores intesectoriales * 100</t>
  </si>
  <si>
    <r>
      <rPr>
        <sz val="11"/>
        <rFont val="Arial"/>
        <family val="2"/>
      </rPr>
      <t>Se realiza jornadade sensibilización con madres comunitarias y  FAMI en el municipio de Ocaña .
 se realiza la socializacion de la estrategia  CERS por parte de la referente nacional de modos y condiciones no transmisibles dra lorena calderon  a los municipios priorizados Cucuta, El Zulia ,Lourdes ,Gramalote.</t>
    </r>
    <r>
      <rPr>
        <b/>
        <sz val="11"/>
        <rFont val="Arial"/>
        <family val="2"/>
      </rPr>
      <t xml:space="preserve">
 </t>
    </r>
    <r>
      <rPr>
        <b/>
        <sz val="11"/>
        <color rgb="FFFF0000"/>
        <rFont val="Arial"/>
        <family val="2"/>
      </rPr>
      <t/>
    </r>
  </si>
  <si>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</si>
  <si>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</si>
  <si>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</si>
  <si>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</si>
  <si>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r>
      <rPr>
        <sz val="11"/>
        <rFont val="Arial"/>
        <family val="2"/>
      </rPr>
      <t xml:space="preserve">Se realiza capacitacion capacitacion  sobre guias limentarias a la regional occidente.
se realizaron  tres jornadas pedagógicas las cuales se llevaron a cabo en los municipios de Ocaña para la Regional Ocaña durante los días 7 y 8 de febrero, Pamplona para los muncipios de Regional Pamplona y Suroriental durante los días 10 y 11 de febrero y Cúcuta durante los días 13 y 14 de febrero para los municipios de las Regionales  Centro, Norte y Metropolitana  en la cuales se brindaron lineamientos sobre los EISP y actualización del Sivigila.
</t>
    </r>
    <r>
      <rPr>
        <b/>
        <sz val="11"/>
        <rFont val="Arial"/>
        <family val="2"/>
      </rPr>
      <t xml:space="preserve">
</t>
    </r>
  </si>
  <si>
    <t>N° de personas de las IPS que participan de la trasnferencia de conocimiento /  Total de personas designadas por la  IPS a participar de la actividad * 100</t>
  </si>
  <si>
    <t xml:space="preserve">Se realizó la verificación de stock de antimalaricos en 9 Empresas Sociales del Estado  ubicadas en el departamento N de S,  de igual forma en 8 IPS de la red privada, se efectuó reposición de acuerdo al gasto. (ESE TIBU, IPS SERINTSA), ESE NOROCCIDENTAL, ESE SURORIENTAL, ESE HEQC, ESE HOSPITAL PAMPLONA, ESE HOSPITAL JCS, ESE HOSPITAL JLL, ESE IMSALUD, ESE HUEM, Clínica Santa Ana, Clínica Duarte, Clínica San José, Clínica MQ, Puesto de Microscopia La Gabarra, MSF, Puesto de pruebas rápidas ETV. Cúcuta.
En Sala de riesgo se realiza capacitacion a xx Ips del muncipio de Cucuta sobre Dengue y Malaria. Estudiantes de medicina de la UDES.
Se realiza asistencia tecnica y monitoreo a  10 IPS priorizadas de acuerdo al alto numero de casos o por silencio epidemiologico de acuerdo al riesgo de los municipios.
lineamiento de la Desnutrición Aguda Moderada y Severa, uso y prescripción de las fórmulas terapeuticas F75 y FTLC para el tratamiento en menores de 6 meses .con o sin complicaciones y mayores de 6 meses, suministro y tiempo de comida, la atención hospitalaria de los casos complicados.
Se realiza Fortalecimiento a Profesionales de SSO de las diferentes IPS Publicas  DEL Departamento  en cuanto al manejo del Aplicativo del COP, notificacion de Fluorosis Dental Indice ceo-d Barniz de fluor y decreto 3039 entre otros.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</si>
  <si>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</si>
  <si>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</si>
  <si>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</si>
  <si>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</si>
  <si>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 xml:space="preserve">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t>
  </si>
  <si>
    <t>Numero de municipios con evaluacion del PAS 2019 / Total de municipios programados * 100</t>
  </si>
  <si>
    <t>Evaluacion  de los PAS de los municipios de departambeto Norte de Santander</t>
  </si>
  <si>
    <t>100% Plan de Accion en Salud (PAS) 2020 con  actividades enfocadas a intervenir  las prioridades en salud publica del PTS 2020-2023.</t>
  </si>
  <si>
    <t>Construir el PAS Departamental 2020, a partir de las prioridades en salud publica del PTS 2020 2023</t>
  </si>
  <si>
    <t>PAS Departamental 2020 formulado</t>
  </si>
  <si>
    <t>NA</t>
  </si>
  <si>
    <t xml:space="preserve">PAS  desarrollo  formulado  de acuerdo a la normativa vigente   </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</si>
  <si>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</si>
  <si>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</si>
  <si>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2020</t>
  </si>
  <si>
    <t>plan de Intervenciones coletivas se encuentra en procesode desarrollo  bajo linemaientos y normativa vigente, frente a  cambio de  lineaminetos y acciones  del ministerio de salud y proteccion social frente a la emergencia COVID-19.</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</si>
  <si>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</si>
  <si>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</si>
  <si>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</si>
  <si>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</si>
  <si>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r>
      <rPr>
        <b/>
        <u/>
        <sz val="11"/>
        <color theme="1"/>
        <rFont val="Arial"/>
        <family val="2"/>
      </rPr>
      <t>SALUD AMBIENTAL</t>
    </r>
    <r>
      <rPr>
        <sz val="11"/>
        <color theme="1"/>
        <rFont val="Arial"/>
        <family val="2"/>
      </rPr>
      <t xml:space="preserve">
Se realizo la vigilancia de la caldad del agua mediante la inspecciones sanitarias a los suministros de agua, toma de 194 muestras de agua para consumo humano, concertacion y materializacion de puntos de muestreo, elaboracion de SIVICAPS de acueductos urbanos y rurales en los 39 Municipios.
Se mantiene la vigilancia sanitaria en los 39 Municipios
</t>
    </r>
    <r>
      <rPr>
        <b/>
        <u/>
        <sz val="11"/>
        <color theme="1"/>
        <rFont val="Arial"/>
        <family val="2"/>
      </rPr>
      <t xml:space="preserve">
SUBGRUPO CONTROL DE VECTORES</t>
    </r>
    <r>
      <rPr>
        <sz val="11"/>
        <color theme="1"/>
        <rFont val="Arial"/>
        <family val="2"/>
      </rPr>
      <t xml:space="preserve">
se realizó intervención  con control químico de accion residual a 380 viviendas de comunidad rural para el control de focos  de Malaria  en  municipios priorizados de acuerdo a caracterización  y persistencia epidemiológica  de la siguiente manera: Municipio de Tibú =327 viviendas intervenidas, Sardinata = 53 viviendas intervenidas. Beneficiando con la medida de control químico a 1686 personas.
Se realiza visita sanitaria  a 380 viviendas de municipios priorizados para brindar Informacion en salud  a 521 habitantes  en aspectos como  sensibilización en medidas de autocuidado y control que  permitan el empoderamiento en la identificación de  factores de riesgo de la  Malaria en el entorno hogar de la siguiente manera: Municipio de Tibú = 426 habitantes receptores de educación sanitaria, Sardinata = 93 habitantes receptores de educación sanitaria para malaria.
Se realiza fumigacion con equipo pesado a  del 5 al 8 de febrero en el foco de malaria en el  corregimiento de la gabarra para un total de  3932 viviendas en 2 ciclos de fumigacion
</t>
    </r>
    <r>
      <rPr>
        <b/>
        <u/>
        <sz val="11"/>
        <color theme="1"/>
        <rFont val="Arial"/>
        <family val="2"/>
      </rPr>
      <t xml:space="preserve">ZOONOSIS
</t>
    </r>
    <r>
      <rPr>
        <sz val="11"/>
        <color theme="1"/>
        <rFont val="Arial"/>
        <family val="2"/>
      </rPr>
      <t xml:space="preserve">
Se ralizó  seguimiento a la observación de animales agresores potencialmente transmisores de rabia en el departamento, igualmente al aplicativo WEB de reporte de vacunación antirrábica canina y felina por parte de veterinarias privadas.</t>
    </r>
    <r>
      <rPr>
        <b/>
        <u/>
        <sz val="11"/>
        <color theme="1"/>
        <rFont val="Arial"/>
        <family val="2"/>
      </rPr>
      <t xml:space="preserve">
</t>
    </r>
  </si>
  <si>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</si>
  <si>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</si>
  <si>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</si>
  <si>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 xml:space="preserve"> Se realiza inspeccion vigilancia y  Control    a  prestadores de  establecimientos farmaceuticos</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</si>
  <si>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</si>
  <si>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</si>
  <si>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</si>
  <si>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</si>
  <si>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r>
      <rPr>
        <sz val="11"/>
        <color theme="1"/>
        <rFont val="Arial"/>
        <family val="2"/>
      </rPr>
      <t>Cumplimiento en la entrega del reporte semanal : 13 reportes
Silencio Epidemiologixo :0</t>
    </r>
    <r>
      <rPr>
        <b/>
        <sz val="11"/>
        <color theme="1"/>
        <rFont val="Arial"/>
        <family val="2"/>
      </rPr>
      <t xml:space="preserve">
</t>
    </r>
    <r>
      <rPr>
        <sz val="11"/>
        <color rgb="FFFF0000"/>
        <rFont val="Arial"/>
        <family val="2"/>
      </rPr>
      <t xml:space="preserve">
</t>
    </r>
    <r>
      <rPr>
        <sz val="11"/>
        <color theme="1"/>
        <rFont val="Arial"/>
        <family val="2"/>
      </rPr>
      <t xml:space="preserve">Oportunidad en la notificación semanal: 520 archivos planos
</t>
    </r>
    <r>
      <rPr>
        <sz val="11"/>
        <color rgb="FFFF0000"/>
        <rFont val="Arial"/>
        <family val="2"/>
      </rPr>
      <t xml:space="preserve">
</t>
    </r>
    <r>
      <rPr>
        <sz val="11"/>
        <color theme="1"/>
        <rFont val="Arial"/>
        <family val="2"/>
      </rPr>
      <t xml:space="preserve">Cumplimiento en el ajuste de casos: 11233 </t>
    </r>
    <r>
      <rPr>
        <sz val="11"/>
        <color rgb="FFFF0000"/>
        <rFont val="Arial"/>
        <family val="2"/>
      </rPr>
      <t xml:space="preserve">, </t>
    </r>
    <r>
      <rPr>
        <sz val="11"/>
        <color theme="1"/>
        <rFont val="Arial"/>
        <family val="2"/>
      </rPr>
      <t>178 por clinica, 4694 por nexo59 y  755 descartados,Laboratorio 4028,probable 608 descartado 755
Ajuste de casos: 11223 casos notificados al SIVIGILA.</t>
    </r>
  </si>
  <si>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</si>
  <si>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</si>
  <si>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</si>
  <si>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</si>
  <si>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</si>
  <si>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</si>
  <si>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 xml:space="preserve">Se garantizo el analisis de muestras de aguas y alimentos  en el marco de la vigilancia  y control sanitario que se realiza desde salud ambiental en los 39 municipios y la secretaria de salud del municipio de Cúcuta en su jurisdiccion.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</si>
  <si>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</si>
  <si>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</si>
  <si>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Recursos Financieros, Atención en Salud, Recursos Humanos, Jurídica,  Planeación (Arquitectura) (Sistemas)</t>
  </si>
  <si>
    <t>Entrega y cargue oportuno en la plataforma del SIHO de Minprotección Social.</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</si>
  <si>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</si>
  <si>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</si>
  <si>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(No. de Validaciones / Total de ESE del Departamento )*100</t>
  </si>
  <si>
    <t xml:space="preserve">* Entrega y cargue oportuno en la plataforma del SIHO de Minsalud del Cuarto Trimestre de 2019 en Febrero de 2020, 16 ESE validades oportunamente  del Dpto.                                                                                               * Segundo Semestre de Calidad las 16 ESE del Departamento validaron oportunamente en febrero del 2020                                                                                                         *  Entrega y cargue oportuno en la plataforma del SIHO de Minsalud,  el Informe anual  2019 en el mes de Marzo de 2020, 16 ESE validadas portunamente del departamento . </t>
  </si>
  <si>
    <t>Recursos Financieros, Atención en Salud, Recursos Humanos, Jurídica,  Planeación Sistemas</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</si>
  <si>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</si>
  <si>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</si>
  <si>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</si>
  <si>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2019 (Pendiente para la firma del Sr. Gobernador y posterior cargue en la plataforma SIED del Ministerio de Hacienda y Crédito Público).                                               * PSFF de la ESE Centro de Rehabilitación de Cúcuta,   devuelto por el Ministerio de Hacienda y Crédito Público con Radicado 2-2020-006522 de fecha 25 de febrero de 2020, para efectuar ajustes acorde a las obervacines emtididas por Minhacienda. El 24 de febrero se recibe asistencia técnica en video conferencia con el Asesor de Minhacienda, con participación del Gerente de la ESE Centro de Rehabilitación, grupo  trabajo de la ESE y Asesores del IDS. -Oficio DNo.0183 febrero 25 de 2020 se informa a la ESE de la  devolución del PSFF a la ESE, para efectuar los ajustes solicitados.  -Oficio DNo.0204 febrero 27 de 2020 se cita a la ESE a reunión en la Dirección del IDS, con el objeto de conocer los proyectos con los que cuenta la ESE para lograr su sostenibilidad económica y financiera y presentación del cronograma de trabajo por parte de la ESE.  Oficio DNo.0217 de marzo 16 de 2020 incumplimiento cronograma elaboración PSFF de la ESE (entrega documento word, cuadros y soportes al IDS, primera revisión). Oficio DNo.0281 de marzo 19 2020, envio segundo oficio incumplimiento PSFF. - Oficio DNo.0307 marzo 20 de 2020, respuesta oficio 0281 por parte del Gernete y solicitud prorroga presentación del documento Word marzo 24 2020,. - Oficio DNo.0329 abril 2 de 2020, se devuelve a la ESE Centro de Rehabilitación el PSFF, con observaciones dadas por los Asesores del IDS para efectuar ajustes antes de de remitirse al Asesor de Minhacienda.                </t>
  </si>
  <si>
    <t>Grupo Financiero con responsabilidad de las ESE como empleadoras y las Entidades Administradoras  (Cesantías, Salud, Pensiones y ARL)</t>
  </si>
  <si>
    <t xml:space="preserve">Programar de acuerdo a fechas definidas por el Ministerio de Salud y Protección Social  el 100% de las Mesas de Saneamiento de los Aportes Patronales del Departamento </t>
  </si>
  <si>
    <t>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</si>
  <si>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</si>
  <si>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Patronales )*100</t>
  </si>
  <si>
    <t>SEGÚN DEMANDA</t>
  </si>
  <si>
    <t xml:space="preserve">* Circulares Nos: 008 y 009 enero 13 de 2020 información mesas de Saneamiento de Aportes Patronales Resolución 1545 de 2019, para Entidades Administradoras y Empleadoras - 033, 034, enero  24 de 2020 citación mesas de trabajo SAP a Entidades Administradoras y Empleadoras. - 035 y 036 enero 24 2020 requerimiento mesas de trabajo SAP a Entidades Administradoras y empleadoras. - RF 002 enero 31 de 2020 remisión cronograma mesas de trabajo a Entidades Empleadoras y Administradoras. - 077 febrero 25 de 2020 citación informe avance proceso PSAP a Entidades Empleadoras. - 084 27 febrero 2020, solicitud informe avance PSAP a Entidades Administradoras.                                                  - Actividades:  - Desarrollo y asistencia mesas de trabajo PSAP presenciales  del 3 al 7 de febrero de 2020.  -  Informe avance PSAP del 3 al 13 de marzo de 2020 desarrollado conjuntamente con las Entidades Empleadoras -  Oficios DNo.025 enero 15 2020 a COLPENSIONES confirmación fecha mesas de trabajo PSAP - RF No.007 enero 30 de 2020 invitación asistencia a mesas de trabajo PSAP al Director del IDS. - DNo.158 febrero 17 de 2020 a la ESE Juan Luis Londoño de El Zulia, incumplimiento asistencia a las mesas. - D257, 258 y 259 marzo 11 de 2020, validación información PSAP con ADRES a Entidades Empleadoras. - DNo.278 marzo 17 de 2020 a Minsalud informe avance Proceso saneamiento Aportes Patronales Entidades del Dpto Norte de Santander. - DNo.309 marzo 24 de 2020 alcalde municipio Cúcuta, incumplimiento informe avance PSAP.                              </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</si>
  <si>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</si>
  <si>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</si>
  <si>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</si>
  <si>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</si>
  <si>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2020: incorporación Operaciones cierre vigencia 2019, traslados, incorporación cuentas por cobrar, modificación Plan de cargos,  para un  total de 14 concepto técnicos emitidos para aprobación de las Juntas de las ESE                                                                                                                                                               </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</si>
  <si>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</si>
  <si>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</si>
  <si>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</si>
  <si>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</si>
  <si>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2020, no se dio ejecución a los recursos asignados como apoyo a los PSFF  viabilizados por el MHCP, Resoluciones  3370 de 2019 y 4885 de 2018.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</si>
  <si>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</si>
  <si>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</si>
  <si>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</si>
  <si>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</si>
  <si>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Se emitio la circular interna 060 del 06 de febrero de 2020 solicitando la información a  dependencias del IDS y Consolidado de la documentación remitida mediante Oficio D- No. 0162 del 20 de febrero de 2020,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</si>
  <si>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</si>
  <si>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</si>
  <si>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</si>
  <si>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Plan de Desarrollo del Departamento elaborado 2020-2023</t>
  </si>
  <si>
    <t>Se envio el 23 de enero de 2020  la ejecución con corte al 31 de diciembre de 2019.</t>
  </si>
  <si>
    <t>Recuros Financieros,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</si>
  <si>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</si>
  <si>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</si>
  <si>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</si>
  <si>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</si>
  <si>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</si>
  <si>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Recursos definidos, asignados  y ejecutados según normatividad vigente</t>
  </si>
  <si>
    <t>Coordinar la aplicación de los recursos de Rentas Cedidas, para cofinanciar el régimen subsidado en el 2020.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</si>
  <si>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t>
  </si>
  <si>
    <t xml:space="preserve">Recursos ejecutados para coofinanciación  del Aseguramiento/ total recursos asingados para el aseguramiento. </t>
  </si>
  <si>
    <t>En el mes de diciembre de 2019 se adopta el presupuesto para vigencia fiscal de 2020. con el Acuerdo N°024 del 18 de diciembre de 2019. presupuesto inicial para Subcuenta de Regimen Subsidiado  de $22.997.616.606 y la adicion por Resolución No.002 del 2 de enero de 2020 de $3.493.973.154, la adicion por Acuerdo No001 del 16 de marzo de 2020 de $62.172.044  para un total de Presupuesto Definitivo de $26.553.761.804</t>
  </si>
  <si>
    <t>Operaciones de cierre plasmadas en Acto Administrativo de incorporación de saldos, recursos sin aforar, reservas presupuestales</t>
  </si>
  <si>
    <t>Efectuar reuniones para realizar el cierre vigencia 2019 de la Sede del Instituto Departamental de Salud con la conciliación entre las Oficinas de Presupuesto , contabilidad y Tesoreria y producir los Actos Administrativos.</t>
  </si>
  <si>
    <t>Documentos de constitución de Reservas y Cuentas por pagar, cuadro operaciones de cierre.</t>
  </si>
  <si>
    <t>Actos Administrativos constitución de Reservas,  Cuentas por pagar e incoporación Presupuestal de los resultados del cierre</t>
  </si>
  <si>
    <t>Resolución  No003 del 02 de Enero de 2020 Constitución de La Reserva - Res  No0757 del 9 de Marzo de 2020 Cancelación de la Reserva.</t>
  </si>
  <si>
    <t>Recuros Financieros, Presupuesto y Pagaduría.</t>
  </si>
  <si>
    <t>Ejecutar Presupuesto con disponibilidades, registros  y definitivas presupuestales requeridos por el Ordenador</t>
  </si>
  <si>
    <t>Desarrollo de actividades financieras: Ejecución del Presupuesto vigencia 2020</t>
  </si>
  <si>
    <t>Ejecución presupuestal de Ingresos y Gastos</t>
  </si>
  <si>
    <t xml:space="preserve"> 11 Ejecuciones presupuestales de Ingresos y Gastos </t>
  </si>
  <si>
    <t>Ejecución presupuestal de Ingresos y Gastos de los meses de Octubre, Noviembre  y Diciembre 2019, consolidada y entregada el 30 de enero de 2020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</si>
  <si>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</si>
  <si>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</si>
  <si>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</si>
  <si>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</si>
  <si>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2019 cargado en el chip de la Contaduría General de la Nación el 15 de Febrero de 2020 y reenviado nuevamente con ajustes el  15 de marzo de 2020. </t>
  </si>
  <si>
    <t>Movimientos financieros registrados oportunamente</t>
  </si>
  <si>
    <t>Registro Presupuestal de la vigenia 2020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</si>
  <si>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</si>
  <si>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</si>
  <si>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571 disponibilidades presupuestales, 946 registros presupuestales y 624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</si>
  <si>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</si>
  <si>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</si>
  <si>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</si>
  <si>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</si>
  <si>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216 Ordenes de pago elaboradas, radicadas, tramitadas y pagadas del enero a marzo de 2020 .</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</si>
  <si>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</si>
  <si>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</si>
  <si>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</si>
  <si>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MODIFICACIONES PRESUPUESTALES SEGUN: Ac. 001 con Dec. 0306 del 13 de marzo de 2020 -  Ac. 002 con Dec. 0306 del 13 de marzo de 2020. Aprobados por la Junta de Salud.
Resolución No.0002 de enero 2 de 2020, Resolución No.1041 de marzo 20 de 2020.</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</si>
  <si>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</si>
  <si>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</si>
  <si>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</si>
  <si>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(10 enero) mes diciembre2019, (11 febrero) mes enero y (10 marzo) mes febrero 2020 destino DIAN.                                                                                                                                - Declaracion Bimestral Noviembre -Diciembre 2019  14 Enero 2020); Enero-Febrero (10 marzo 2020)   Retencion  por ICA Destino Alcaldia .                                                                                                                                                                                                                                    - Anticipo a la ADRES: Febrero (26 de Febrero) y Marzo (24 de marzo) de 2020.                                                                                                                                                                                                                                 PRESUPUESTO: 
-Rendición anual Contraloría Departamental   (Entregado 21 de Febrero de 2020).
-Rendición Anual SIRECI - Enviado a financiera el 17 de febrero de 2020
- FUT anual 2019 a  consolidar en la secretaria de hacienda departamental.  (Entregado el 24 de enero de 2020)                                                 
- Informes presupuestales a la Superintendencia de Salud (Enero 18 de 2020).
-CGR - Categoria Presupuestal   IV - presentado 28 de enero de 2020.</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</si>
  <si>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</si>
  <si>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</si>
  <si>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</si>
  <si>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</si>
  <si>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REALIZA SEGÚN SOLICITUD DEL DESPACHO</t>
  </si>
  <si>
    <t>1.3.1. Acompañamiento y participación en   Comité Directivo  y demás Comités del IDS.</t>
  </si>
  <si>
    <t>1.3.  Numero de comités directivos con participación de la oficina / número total de comités</t>
  </si>
  <si>
    <t># DE ACOMPAÑAMIENTOS EN EL COMITÉ DIRECTIVO  DEL IDS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</si>
  <si>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</si>
  <si>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</si>
  <si>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</si>
  <si>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</si>
  <si>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2. Proyectar actos administrativos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</si>
  <si>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</si>
  <si>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</si>
  <si>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</si>
  <si>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</si>
  <si>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3. Emitir conceptos jurídicos</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</si>
  <si>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</si>
  <si>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</si>
  <si>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</si>
  <si>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4. Dar respuesta oportuna  a derechos de petición que son trasladados a esta oficina</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</si>
  <si>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</si>
  <si>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</si>
  <si>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</si>
  <si>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</si>
  <si>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1. Inventariar los procesos adelantados en contra y a favor del IDS</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</si>
  <si>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</si>
  <si>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</si>
  <si>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</si>
  <si>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LAS 3 DEMANDAS ESTAN  PENDIENTE POR CONTESTAR - PERO SE ENCUENTRAN DENTRO DE LOS TERMINOS LEGALES PARA SU CONTESTACION - LA OFICINA JURIDICA NO CUENTA CON EL PERSONAL IDONEO Y SUFICIENTE </t>
  </si>
  <si>
    <t>2.Contestar o formular demandas y demás actuaciones que sustenten la posición de la entidad</t>
  </si>
  <si>
    <t>2.1.2. Asignar el abogado que llevará el proceso</t>
  </si>
  <si>
    <t>NUMERO DE DEMANDAS ASIGANDAS/ NUMERO DE DEMANDAS CONTESTADAS X 100</t>
  </si>
  <si>
    <t>NO SE HA ASIGNADO LAS DEMANDAS PUESTO QUE NO CUENTO CON PERSONAL IDONEO PARA LA DEFENSA DE LOS INTERESE DE LA ENTIDAD</t>
  </si>
  <si>
    <t>2.1.3. Realizar seguimiento</t>
  </si>
  <si>
    <t xml:space="preserve">LAS DEMANDAS SE ENCUENRAN DENTRO DE LOS TERMINOS PARA SU DEBIDA CONTESTACION </t>
  </si>
  <si>
    <t>3.1.1. Notificación</t>
  </si>
  <si>
    <t>3.1. Núm. Tutelas atendidas/ Núm. Tutelas presentadas ante el IDS</t>
  </si>
  <si>
    <t>NUMERO DE ACCIONES DE TUTELAS NOTIFICADAS</t>
  </si>
  <si>
    <t>CONSOLIDADO.  SE ENCUENTRA INCOMPLETO LA OFICINA NO CUENTA CON PERSONAL SUFICIENTE PARA MANTENER ACTUALIDA LA BASE DE DATOS</t>
  </si>
  <si>
    <t>3.Atender acciones de tutela impetradas</t>
  </si>
  <si>
    <t>3.1.2. Dar respuesta una vez se alleguen los soportes por la dependencia responsable</t>
  </si>
  <si>
    <t xml:space="preserve">RESPUESTA DE ACCIONES DE TUTELA EN LOS TERMINOS ESTABLECIDOS/NUMERO DE ACCIONES DE TUTELAS NOTIFICADAS X 100 </t>
  </si>
  <si>
    <t xml:space="preserve">LA OFICINA JURIDICA NO HA COMTADO CON PERSONAL SUFICIENTE PARA QUE PUEDA DEFENDER LOS INTERESES DE LA ENTIDAD </t>
  </si>
  <si>
    <t>3.1.3. Seguimiento</t>
  </si>
  <si>
    <t>NUMERO DE TUTELAS NOTIFICADAS / SEGUIMIENTO A LAS RESPUESTAS DE LAS ACCIONES DE TUTELA</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</si>
  <si>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</si>
  <si>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</si>
  <si>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</si>
  <si>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SE ANALIZARON 3 CASOS - SE REALIZAN CONFORME A LA CITACION DE AUDIENCIA </t>
  </si>
  <si>
    <t>1.     Convocar y desarrollar el Comité de Conciliación y Defensa Judicial</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</si>
  <si>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</si>
  <si>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</si>
  <si>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</si>
  <si>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</si>
  <si>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</si>
  <si>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</si>
  <si>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</si>
  <si>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</si>
  <si>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</si>
  <si>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</si>
  <si>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1.1.1.  Identificar permanentemente las causas que generan los procesos judiciales</t>
  </si>
  <si>
    <t xml:space="preserve">1.1.     Causas de demandas identificadas e intervenidas / total de causas de demanda </t>
  </si>
  <si>
    <t xml:space="preserve">NUMERO DE PROCESOS JUDICIALES VINCULADOS </t>
  </si>
  <si>
    <t>1.    Propender por la reducción  de demandas y condenas en contra de la entidad, respecto a acciones u omisiones.</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</si>
  <si>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</si>
  <si>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</si>
  <si>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</si>
  <si>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</si>
  <si>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1.2.1. Recomendar a la dirección de la entidad la continuidad de la contratación de los profesionales que ejercen la defensa judicial de la entidad.</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</si>
  <si>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</si>
  <si>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</si>
  <si>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</si>
  <si>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   Mantener al día los procesos de investigación disciplinaria a que haya lugar</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</si>
  <si>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</si>
  <si>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</si>
  <si>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</si>
  <si>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</si>
  <si>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</si>
  <si>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</si>
  <si>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</si>
  <si>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</si>
  <si>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</si>
  <si>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Lograr el 100% de
las actividades
planeadas con
eficiencia y
oportunidad.</t>
  </si>
  <si>
    <t>SEGÚN LA SITUACION Y NECESIDAD</t>
  </si>
  <si>
    <t>Inducción al personal vinculado.</t>
  </si>
  <si>
    <t>(No. de inducciones realizadas a personal vinculado/ Total personal vinculado )*100</t>
  </si>
  <si>
    <t>DE ACUERDO A LAS VACANTES PROVISTAS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</si>
  <si>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</si>
  <si>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</si>
  <si>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</si>
  <si>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</si>
  <si>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</si>
  <si>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(No. de plazas sorteadas/ Total de  Profesionales asignados)*100</t>
  </si>
  <si>
    <t>3 sorteos anuales</t>
  </si>
  <si>
    <t>Registro de autorizaciones de las profesiones y ocupaciones del área de salud  y reporte mensual al RETHUS.</t>
  </si>
  <si>
    <t>registro y resoluciones</t>
  </si>
  <si>
    <t>(No. de registros realizados / No. De registros solicitados)</t>
  </si>
  <si>
    <t>(No. de casos allegados /No. de casos resueltos)</t>
  </si>
  <si>
    <t>DE ACUERDO A LA RECEPCION DE SOLICITUDES</t>
  </si>
  <si>
    <t xml:space="preserve">elaboracion del plan estrategico de talento humano </t>
  </si>
  <si>
    <t xml:space="preserve">publicacion de manera trimestral del avance en cumplimiento del plan estrategico de talento humano en la pagina web institucional </t>
  </si>
  <si>
    <t>(% de cumplimiento del plan estrategico / % esperado de cumplimiento para la vigencia )</t>
  </si>
  <si>
    <t xml:space="preserve">trimestral </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</si>
  <si>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</si>
  <si>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</si>
  <si>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</si>
  <si>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anual </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</si>
  <si>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</si>
  <si>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</si>
  <si>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</si>
  <si>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</si>
  <si>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</si>
  <si>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</si>
  <si>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</si>
  <si>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De conformidad por la normativiad vigente se publica una vez por año a 31 de Enero </t>
  </si>
  <si>
    <t xml:space="preserve">elaboracion, seguimiento y consolidacion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</si>
  <si>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</si>
  <si>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</si>
  <si>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MENSUALMENTE</t>
  </si>
  <si>
    <t>420-Cubrir el 100% de los Servicios de salud requeridos por la población a cargo del Dpto. con los recursos asignados.</t>
  </si>
  <si>
    <t>411- Vigilancia al 100% de la Red contratada para verificar la Prestación de servicios a la Población pobre no asegurada a cargo del Departamento.</t>
  </si>
  <si>
    <t>Auditar el 100% de las solicitudes de autorizacion de servicios radicadas,  verificando los derechos de los usuarios en las diferentes bases de datos y  generar la respectiva autorizacion / negacion, de manera oportuna.</t>
  </si>
  <si>
    <t>Elaborar las actas de pago de la facturación auditada en el periodo</t>
  </si>
  <si>
    <t>Aplicar la Resolucion 555 de 2019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</si>
  <si>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</si>
  <si>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contratos realizados y evidenciados</t>
  </si>
  <si>
    <t>informes de auditoria y glosas definita en el  software DKD, informe formato MINSALUD</t>
  </si>
  <si>
    <t>nro de  facturas auditadas</t>
  </si>
  <si>
    <t>informes de actas de pago en el softaware DKD</t>
  </si>
  <si>
    <t>facturas de   servicios facturados y pagados en el trimestre (DKD )</t>
  </si>
  <si>
    <t>resoluciones reportadas</t>
  </si>
  <si>
    <t>informes de calidad</t>
  </si>
  <si>
    <t>medir el numero de actas de pago de la facturación auditada en el periodo</t>
  </si>
  <si>
    <t>Medir el numero de visitas progradas y realizadas de la redpublica y privada</t>
  </si>
  <si>
    <t>Gestión intersectorial para el mantenimiento y fortalecimiento de las capacidades básicas</t>
  </si>
  <si>
    <t>Coordinación del comité operativo de emergencias</t>
  </si>
  <si>
    <t>acta de activacion del ERI que actua como COE en el IDS</t>
  </si>
  <si>
    <t>(# de reuniones programadas/ # de reuniones ejecutadas)</t>
  </si>
  <si>
    <t>actas de activacion de eri y acta de apoyo a la mesa de calidad del aire</t>
  </si>
  <si>
    <t>Seguimiento del Equipo de Respuesta Inmediata del Sector Salud.</t>
  </si>
  <si>
    <t xml:space="preserve">asistencia a reunion del equipo ERI covid-19 </t>
  </si>
  <si>
    <t>(# Actividades programadas / # Actividades ejecutadas) * 100</t>
  </si>
  <si>
    <t>Integrar la planificacion del programa Hospitales Seguros Frente a Desastres</t>
  </si>
  <si>
    <t>Taller Hospitales Seguros Frente a Desastres</t>
  </si>
  <si>
    <t>Taller regional</t>
  </si>
  <si>
    <t>se realiza socializacion en mesa de msion medica alos gerentes miembros del comité</t>
  </si>
  <si>
    <t>Evaluacion del Indice de Seguridad Hospitalaria en las IPS de la Red Publica que cuenten con servicios de Urgencias Habilitados</t>
  </si>
  <si>
    <t>no se pudo realizar debido a la declaatoria de estado de emergencia por COVID-19 resolucion 385 de 2020</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</si>
  <si>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</si>
  <si>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</si>
  <si>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xml:space="preserve">se reliza solicitud a traves de circular 167 </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</si>
  <si>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</si>
  <si>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</si>
  <si>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t>
  </si>
  <si>
    <t>(# de informes de disponibilidad realizados/ # meses del año)*100</t>
  </si>
  <si>
    <t>formato de seguimiento a bancos de sangre</t>
  </si>
  <si>
    <t>Fortalecimiento de la disponibilidad de Hemoderivados</t>
  </si>
  <si>
    <t>Jornada Masiva Donacion Sangre
Fotografías</t>
  </si>
  <si>
    <t>activiadad programada para el mes de junio</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</si>
  <si>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</si>
  <si>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</si>
  <si>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</si>
  <si>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</si>
  <si>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actas de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</si>
  <si>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</si>
  <si>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</si>
  <si>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</si>
  <si>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</si>
  <si>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</si>
  <si>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</si>
  <si>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</si>
  <si>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se cuenta con bitacora mensual de referencia del CRUE</t>
  </si>
  <si>
    <t xml:space="preserve">Apoyo a la red de prestadores de servicios de salud para la atención oportuna de la poblaciónafectada por situaciones de urgencia, emergencia o desastre.
</t>
  </si>
  <si>
    <t>Seguimiento al stock kit toxicologico</t>
  </si>
  <si>
    <t>kardex de inventario</t>
  </si>
  <si>
    <t>(# de informe de inventario de kit toxicologia/ # meses del año)</t>
  </si>
  <si>
    <t>seguimiento a traves de correo electronico al kit toxicologico entregado al HUEM</t>
  </si>
  <si>
    <t xml:space="preserve">25% los Prestadores de Servicios de Salud con implementación del Sistema de Garantía de F12:F26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</si>
  <si>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</si>
  <si>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</si>
  <si>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/total novedades programadas )*100</t>
  </si>
  <si>
    <t xml:space="preserve">25% los Prestadores de Servicios de Salud con implementación del Sistema de Garantía de la Calidad en los Servicios de Salud </t>
  </si>
  <si>
    <t xml:space="preserve">Búsqueda activa de Prestadores no habilitados (directorio telefónico, revistas, página web).   </t>
  </si>
  <si>
    <t>Acta  de visita, registro de prestadores nuevos.</t>
  </si>
  <si>
    <t>(Número prestadores no habilitados identificados / Total de prestadores programados ) * 100</t>
  </si>
  <si>
    <t>Realizar las Visitas Previas y  Programadas de acuerdo a lo contemplado en el decreto 780 del 2016 y Resolucion 3100 del 2019, estandarizando los soportes y fuentes de verificacion de los criterios definidos en la Resolucion 3100 del 2019.</t>
  </si>
  <si>
    <t xml:space="preserve"> Programación anual de visitas,
Informes de visitas realizadas</t>
  </si>
  <si>
    <t>(Número de visitas realizadas/Número de visitas programadas)*100</t>
  </si>
  <si>
    <t xml:space="preserve">Seguimiento, monitoreo y evaluación al  100% de la Red Pública  con planes de mantenimiento hospitalario </t>
  </si>
  <si>
    <t>Seguimiento y monitoreo de los Planes de Mantenimiento Hospitalario de la red publica y privada.</t>
  </si>
  <si>
    <t>Informe  presentado</t>
  </si>
  <si>
    <t xml:space="preserve">
Número de instituciones con plan de mantenimiento hospitalario/Total de Instituciones Prestadoras de Servicios de Salud  programadas   )*100
</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</si>
  <si>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</si>
  <si>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</si>
  <si>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</si>
  <si>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</si>
  <si>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</si>
  <si>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</si>
  <si>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 total programadas *100</t>
  </si>
  <si>
    <t xml:space="preserve">Recepciòn , revision de documentación y expedición de licencias de Salud y Seguridad en el trabajo </t>
  </si>
  <si>
    <t>(Número de licencias expedidas de Salud y Seguridad en el trabajo/ total  programadas )*100</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</si>
  <si>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</si>
  <si>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</si>
  <si>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</si>
  <si>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</si>
  <si>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</si>
  <si>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</si>
  <si>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</si>
  <si>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</si>
  <si>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(Número de Evaluaciones  para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</si>
  <si>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</si>
  <si>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</si>
  <si>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(Número de prestadores de servicios de salud capacitados y /o Asistencia tecnica / total de prestadores de salud  programados)*100</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</si>
  <si>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</si>
  <si>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</si>
  <si>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</si>
  <si>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</si>
  <si>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</si>
  <si>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</si>
  <si>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</si>
  <si>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</si>
  <si>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Número de  IPS Asesoradas en UFCA - UACAI /  Total de IPS programadas.</t>
  </si>
  <si>
    <t>Asesoria y Asistencia Tecnica  en normatividad  vigente Resolución 3100 de 2019 a prestadores de Servicios de Salud  habilitados para atención de poblacion migrante.</t>
  </si>
  <si>
    <t xml:space="preserve">Registro de Asesoria y/o Asistencia Tecnica en normatividad 
vigente.
</t>
  </si>
  <si>
    <t>Número de  IPS  de atencion a poblacion migrante  Asesoradas  en Resolucion 3100 de 2019 /  Total de IPS programadas.</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</si>
  <si>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</si>
  <si>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</si>
  <si>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</si>
  <si>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</si>
  <si>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Se realizo asistencia tecnica a los 40 municipios relacionados con PPNA</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</si>
  <si>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</si>
  <si>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</si>
  <si>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</si>
  <si>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Se realizo seguimiento a los municipios frente a las reuniones con EPS.</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</si>
  <si>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</si>
  <si>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</si>
  <si>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</si>
  <si>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Se realiza seguimiento mendsual al reporte de novedades de los 40 municipios</t>
  </si>
  <si>
    <t>SOLICITUD DE LA BASE DE DATOS DEL SISBEN TANTO MUNICIPAL COMO CONSOLIDADA POR EL DNP PARA LA REALIZACION DEL CRUCE CON LA BDUA.</t>
  </si>
  <si>
    <t>Base datos Depurada</t>
  </si>
  <si>
    <t>Numero municipios con base de datos depurada reportada / Total de municipios</t>
  </si>
  <si>
    <t>Se realiza solicitud mensual de acuaerdo al proceso de novedades del regimen subsidiado y los procesos de corte del SISBEN .</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</si>
  <si>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</si>
  <si>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</si>
  <si>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</si>
  <si>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</si>
  <si>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Se realizo seguimiento respectivo a los actos administrativos presentados por los municipios para comprometer los recursos del regimen subsidiado para la vigencia 2020.</t>
  </si>
  <si>
    <t xml:space="preserve">GESTION PARA COMPROMISO DE RENTAS DEPARTAMENTALES PARA REGIMEN SUBSIDIADO DE LOS 40 MUNICIPIOS DEL DEPARTAMENTO
</t>
  </si>
  <si>
    <t xml:space="preserve">Numero de actos administrativos de rentas departamentales para municipios/ Total de municipios * 100
</t>
  </si>
  <si>
    <t>Se realizo acto administrativo por parte del IDS y las respectivas DP</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</si>
  <si>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</si>
  <si>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</si>
  <si>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</si>
  <si>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Se realizo el giro de los recursos l ADRES</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</si>
  <si>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</si>
  <si>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</si>
  <si>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</si>
  <si>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 xml:space="preserve">Se realizo giro en ferbero a los municipios acorde a la LMA del mes </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</si>
  <si>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</si>
  <si>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</si>
  <si>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</si>
  <si>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en el mes febrero 27 y 28 mesa de depuracion de cartera y acuerdos de pago entre ERP y red prestadora</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</si>
  <si>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</si>
  <si>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</si>
  <si>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</si>
  <si>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</si>
  <si>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Se convocaron los 40 municipios en articulacion con salud publica para la asistencia tecnica.</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</si>
  <si>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</si>
  <si>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</si>
  <si>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</si>
  <si>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 xml:space="preserve">Se emitio Circular  teniendo en cuenta nuevso lineamientos nacionales de la Circular externa 01 de 2020 para el aseguramiento y aplicativo GAUDI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</si>
  <si>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</si>
  <si>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</si>
  <si>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</si>
  <si>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</si>
  <si>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Se realiza evaluacion en el mes de marzo del 2020.</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</si>
  <si>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</si>
  <si>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</si>
  <si>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</si>
  <si>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</si>
  <si>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Actividad programada para el segundo trimestre 2020</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</si>
  <si>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</si>
  <si>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</si>
  <si>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</si>
  <si>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</si>
  <si>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Se realizo seguimiento al 2193 de todas las Eses del departamento.</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</si>
  <si>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</si>
  <si>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</si>
  <si>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</si>
  <si>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</si>
  <si>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realizo seguimiento a los rips de todas las eses.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</si>
  <si>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</si>
  <si>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</si>
  <si>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</si>
  <si>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</si>
  <si>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reralizo monitporeo al 4 trimestre del psff de la ese pamplona.</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</si>
  <si>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</si>
  <si>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</si>
  <si>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</si>
  <si>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</si>
  <si>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</si>
  <si>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</si>
  <si>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</si>
  <si>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realizo seguimiento a la adopcion del PTRRMR a las Eses del departa,mento</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</si>
  <si>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</si>
  <si>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</si>
  <si>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</si>
  <si>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</si>
  <si>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realizo auditorias a 8 EPS del departamento y se analizo la informacion reportada.</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</si>
  <si>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</si>
  <si>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</si>
  <si>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</si>
  <si>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</si>
  <si>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</si>
  <si>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</si>
  <si>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#de actividades de Auditoría ejecutadas/# de actividades de auditoría programadas</t>
  </si>
  <si>
    <t>10</t>
  </si>
  <si>
    <t xml:space="preserve">En este trimestre se efectuaron las siguientes evaluaciones:
1.Evaluación cumplimiento Plan Anticorrupción a 31 de diciembre de 2019. Se publicó en página web institucional.
2.Evaluación Plan de Mejoramiento suscrito con la Contraloría General de la República - con ocasión de la Auditoría a los recursos SGP
3.Evaluación de Control Interno Contable vigencia 2019
4. Informe Ejecutivo Anual de Control Interno – a través del cuestionario FURAG dispuesto por la Función Pública.
5. Evaluación PQRD II semestre 2019 – se publicó en la web institucional
6. Evaluación Plan de Mejoramiento suscrito ante la Supersalud – con corte a diciembre 31 de 2019
7. Se elaboró  Informe Pormenorizado de Control Interno de los meses de noviembre y diciembre, el cual se presentó a la Contraloría General del Departamento N. de S. y se publicó en la web institucional.
8. Se consolidó la Evaluación del Plan de Mejoramiento suscrito ante la Contraloría General del Departamento N. de S., se remitió al Ente de Control.
9.Se elaboró el informe de la Evaluación Anual de Control Interno vigencia 2019 para entregar a las Cotralorías.
10. De manera permanente se gestiona información y se consolidan los informes requeridos por las entidades de control
</t>
  </si>
  <si>
    <t>Dos (2) sesiones de Comité Institucional de Control Interno</t>
  </si>
  <si>
    <t>Conjuntamente con la Dirección convocar a Comité de Control Interno, como mínimo dos (2) veces al año.</t>
  </si>
  <si>
    <t>Actas de Comité.</t>
  </si>
  <si>
    <t>2 Comités realizados</t>
  </si>
  <si>
    <t>Semestral</t>
  </si>
  <si>
    <t>El Comité de Control Interno se llevó a cabo el 16 de abril de 2020</t>
  </si>
  <si>
    <t>Contratar a la Red Publica y Privada  para  garantizar la Prestacion de Servicios a la  población a cargo del departamento, según normatividad de contratacion y normatividad en salud</t>
  </si>
  <si>
    <t>Calcular el numero de   contratos requeridos a la Población a cargo del Dpto.</t>
  </si>
  <si>
    <t>Servicios desalud requeridos por la población a cargo del Dpto, se reconocieron por Resolución</t>
  </si>
  <si>
    <t>Auditar la facturación generada por  atención a población a cargo del departamento,, generar el informe respectivo de auditoria y glosas   para reconocimiento y pago orportuno de acuerdo a los recursos asignados por MINSALUD</t>
  </si>
  <si>
    <t>Medir  el Numero de facturas auditadas  / radicadas en la vigencia   x 100 (software DKD)</t>
  </si>
  <si>
    <t>Numero de respuesta a solicitudes de servicios de salud / número de solicitudes (sotfwarw DKD)</t>
  </si>
  <si>
    <t>Medir el   Numero de facturas pagadas en el trimestre/ Numero de Facturas  avaladas para pago de servicios de cobros y recobrados por las EPSS en el trimestre x 100 (por recobros)</t>
  </si>
  <si>
    <t>Número de Resoluciones reportadas / Número de Resoluciones programadas</t>
  </si>
  <si>
    <t>No se realizó, debido a que MINSALUD aplazó la fecha de reporte por la pandemia COVID 19, queda programada para el siguiente trimestre</t>
  </si>
  <si>
    <t>Realizar Monitoreo y seguimiento a través de visitas de auditoría de calidad  a la Red  Contratada para la prestacion de  servicios de salud de la Población a cargo del Dpto.</t>
  </si>
  <si>
    <t>0</t>
  </si>
  <si>
    <t>No se programaron visitas, por no tener red contratada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</si>
</sst>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43" formatCode="_-* #,##0.00_-;\-* #,##0.00_-;_-* &quot;-&quot;??_-;_-@_-"/>
    <numFmt numFmtId="164" formatCode="_(* #,##0.00_);_(* \(#,##0.00\);_(* &quot;-&quot;??_);_(@_)"/>
    <numFmt numFmtId="165" formatCode="dd/mm/yyyy;@"/>
    <numFmt numFmtId="166" formatCode="0.0"/>
    <numFmt numFmtId="167" formatCode="&quot;$&quot;\ #,##0"/>
    <numFmt numFmtId="168" formatCode="0.0%"/>
    <numFmt numFmtId="169" formatCode="_(&quot;$&quot;\ * #,##0.00_);_(&quot;$&quot;\ * \(#,##0.00\);_(&quot;$&quot;\ * &quot;-&quot;??_);_(@_)"/>
  </numFmts>
  <fonts count="54"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1"/>
      <color indexed="8"/>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10"/>
      <name val="Calibri"/>
      <family val="2"/>
    </font>
    <font>
      <b/>
      <u/>
      <sz val="11"/>
      <color theme="1"/>
      <name val="Arial"/>
      <family val="2"/>
    </font>
    <font>
      <b/>
      <sz val="11"/>
      <color rgb="FFFF0000"/>
      <name val="Arial"/>
      <family val="2"/>
    </font>
    <font>
      <b/>
      <sz val="10"/>
      <color theme="1"/>
      <name val="Arial"/>
      <family val="2"/>
    </font>
    <font>
      <b/>
      <sz val="10"/>
      <name val="Arial"/>
      <family val="2"/>
    </font>
    <font>
      <sz val="11"/>
      <color indexed="63"/>
      <name val="Arial"/>
      <family val="2"/>
    </font>
    <font>
      <sz val="9"/>
      <name val="Arial Narrow"/>
      <family val="2"/>
    </font>
    <font>
      <sz val="11"/>
      <name val="Arial Narrow"/>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9">
    <xf numFmtId="0" fontId="0" fillId="0" borderId="0"/>
    <xf numFmtId="0" fontId="3" fillId="0" borderId="0"/>
    <xf numFmtId="0" fontId="4" fillId="0" borderId="0"/>
    <xf numFmtId="9" fontId="4" fillId="0" borderId="0" applyFont="0" applyFill="0" applyBorder="0" applyAlignment="0" applyProtection="0"/>
    <xf numFmtId="0" fontId="3" fillId="0" borderId="0"/>
    <xf numFmtId="16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cellStyleXfs>
  <cellXfs count="484">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0" fontId="1" fillId="2" borderId="1" xfId="0" applyFont="1" applyFill="1" applyBorder="1" applyAlignment="1" applyProtection="1">
      <alignment horizontal="lef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49" fontId="6" fillId="2" borderId="1" xfId="0" applyNumberFormat="1"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xf>
    <xf numFmtId="1" fontId="1" fillId="2" borderId="8" xfId="0" applyNumberFormat="1" applyFont="1" applyFill="1" applyBorder="1" applyAlignment="1" applyProtection="1">
      <alignment horizontal="center" vertical="center" wrapText="1"/>
      <protection locked="0"/>
    </xf>
    <xf numFmtId="9" fontId="13"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wrapText="1"/>
      <protection locked="0"/>
    </xf>
    <xf numFmtId="0" fontId="3"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9" fontId="1" fillId="2" borderId="1" xfId="3" applyFont="1" applyFill="1" applyBorder="1" applyAlignment="1" applyProtection="1">
      <alignment vertical="center" wrapText="1"/>
    </xf>
    <xf numFmtId="0" fontId="1" fillId="2" borderId="1" xfId="0" applyFont="1" applyFill="1" applyBorder="1" applyAlignment="1" applyProtection="1">
      <alignment wrapText="1"/>
      <protection locked="0"/>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0" fillId="2" borderId="0" xfId="0" applyFill="1"/>
    <xf numFmtId="0" fontId="24" fillId="11"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2" borderId="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0" xfId="0" applyFill="1" applyBorder="1" applyAlignment="1">
      <alignment horizontal="left" vertical="top"/>
    </xf>
    <xf numFmtId="0" fontId="26" fillId="0" borderId="26"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0" fillId="0" borderId="0" xfId="0" applyProtection="1"/>
    <xf numFmtId="0" fontId="28" fillId="0" borderId="26" xfId="0" applyFont="1" applyBorder="1" applyAlignment="1" applyProtection="1">
      <alignment horizontal="justify" vertical="top" wrapText="1"/>
    </xf>
    <xf numFmtId="0" fontId="29" fillId="0" borderId="0" xfId="0" applyFont="1" applyBorder="1" applyAlignment="1" applyProtection="1">
      <alignment horizontal="center" vertical="center" wrapText="1"/>
    </xf>
    <xf numFmtId="0" fontId="0" fillId="0" borderId="0" xfId="0" applyBorder="1"/>
    <xf numFmtId="0" fontId="27" fillId="0" borderId="0" xfId="0" applyFont="1" applyFill="1" applyBorder="1" applyAlignment="1" applyProtection="1">
      <alignment horizontal="center" vertical="center" wrapText="1"/>
      <protection locked="0"/>
    </xf>
    <xf numFmtId="0" fontId="27" fillId="0" borderId="0" xfId="0" applyFont="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30" fillId="0" borderId="26" xfId="0" applyFont="1" applyBorder="1" applyAlignment="1" applyProtection="1">
      <alignment horizontal="justify" vertical="top" wrapText="1"/>
    </xf>
    <xf numFmtId="0" fontId="31" fillId="12"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7" fillId="0" borderId="0" xfId="0" applyFont="1" applyFill="1" applyBorder="1" applyAlignment="1" applyProtection="1">
      <alignment horizontal="center" vertical="center" wrapText="1"/>
    </xf>
    <xf numFmtId="0" fontId="27" fillId="12" borderId="0" xfId="0" applyFont="1" applyFill="1" applyBorder="1" applyAlignment="1" applyProtection="1">
      <alignment horizontal="center" vertical="center" wrapText="1"/>
    </xf>
    <xf numFmtId="0" fontId="32"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9" xfId="0" applyFont="1" applyFill="1" applyBorder="1" applyAlignment="1">
      <alignment horizontal="left" vertical="top" wrapText="1"/>
    </xf>
    <xf numFmtId="0" fontId="11" fillId="0" borderId="39" xfId="0" applyFont="1" applyFill="1" applyBorder="1" applyAlignment="1">
      <alignment horizontal="left" vertical="center" wrapText="1"/>
    </xf>
    <xf numFmtId="165" fontId="33" fillId="0" borderId="39" xfId="0" applyNumberFormat="1" applyFont="1" applyFill="1" applyBorder="1" applyAlignment="1">
      <alignment horizontal="right" vertical="center" wrapText="1" indent="1"/>
    </xf>
    <xf numFmtId="0" fontId="34" fillId="0" borderId="39" xfId="0" applyFont="1" applyFill="1" applyBorder="1" applyAlignment="1">
      <alignment horizontal="left" vertical="top" wrapText="1"/>
    </xf>
    <xf numFmtId="0" fontId="19" fillId="2" borderId="0" xfId="0" applyFont="1" applyFill="1" applyAlignment="1"/>
    <xf numFmtId="0" fontId="25" fillId="0" borderId="5" xfId="0" applyFont="1" applyFill="1" applyBorder="1" applyAlignment="1">
      <alignment horizontal="center" vertical="center" wrapText="1"/>
    </xf>
    <xf numFmtId="0" fontId="38" fillId="0" borderId="1" xfId="0" applyFont="1" applyFill="1" applyBorder="1" applyAlignment="1">
      <alignment vertical="center" wrapText="1"/>
    </xf>
    <xf numFmtId="0" fontId="0" fillId="2" borderId="0" xfId="0" applyFill="1" applyAlignment="1">
      <alignment horizontal="center"/>
    </xf>
    <xf numFmtId="0" fontId="25"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9" fontId="2" fillId="2" borderId="34" xfId="3" applyFont="1" applyFill="1" applyBorder="1" applyAlignment="1" applyProtection="1">
      <alignment horizontal="center" vertical="center" wrapText="1"/>
    </xf>
    <xf numFmtId="0" fontId="0" fillId="2" borderId="35" xfId="0" applyFill="1" applyBorder="1" applyAlignment="1" applyProtection="1">
      <alignment wrapText="1"/>
      <protection locked="0"/>
    </xf>
    <xf numFmtId="49" fontId="0" fillId="2" borderId="31" xfId="0" applyNumberFormat="1"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0" xfId="0" applyFill="1" applyAlignment="1" applyProtection="1">
      <alignment wrapText="1"/>
      <protection locked="0"/>
    </xf>
    <xf numFmtId="1" fontId="1" fillId="2" borderId="1" xfId="0" applyNumberFormat="1" applyFont="1" applyFill="1" applyBorder="1" applyAlignment="1" applyProtection="1">
      <alignment horizontal="center" vertical="center" wrapText="1"/>
    </xf>
    <xf numFmtId="9" fontId="2" fillId="2" borderId="11" xfId="3" applyFont="1" applyFill="1" applyBorder="1" applyAlignment="1" applyProtection="1">
      <alignment horizontal="center" vertical="center" wrapText="1"/>
    </xf>
    <xf numFmtId="0" fontId="0" fillId="2" borderId="14"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0" fillId="2" borderId="1" xfId="0" applyFill="1" applyBorder="1" applyAlignment="1" applyProtection="1">
      <alignment wrapText="1"/>
      <protection locked="0"/>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3" fontId="0" fillId="2" borderId="1" xfId="0" applyNumberFormat="1" applyFill="1" applyBorder="1" applyAlignment="1" applyProtection="1">
      <alignment horizontal="center" vertical="center" wrapText="1"/>
      <protection locked="0"/>
    </xf>
    <xf numFmtId="164" fontId="0" fillId="2" borderId="1" xfId="5"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3" fillId="2" borderId="1" xfId="0" applyNumberFormat="1" applyFont="1" applyFill="1" applyBorder="1" applyAlignment="1">
      <alignment vertical="center" wrapText="1"/>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18" fillId="2" borderId="1" xfId="0" applyFont="1" applyFill="1" applyBorder="1" applyAlignment="1" applyProtection="1">
      <alignment wrapText="1"/>
      <protection locked="0"/>
    </xf>
    <xf numFmtId="0" fontId="1" fillId="2" borderId="31" xfId="0" applyFont="1" applyFill="1" applyBorder="1" applyAlignment="1">
      <alignment horizontal="justify" vertical="center" wrapText="1"/>
    </xf>
    <xf numFmtId="0" fontId="1" fillId="2" borderId="31" xfId="0" applyFont="1" applyFill="1" applyBorder="1" applyAlignment="1" applyProtection="1">
      <alignment horizontal="center" vertical="center" wrapText="1"/>
      <protection locked="0"/>
    </xf>
    <xf numFmtId="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6" fillId="2" borderId="1" xfId="0" applyFont="1" applyFill="1" applyBorder="1" applyAlignment="1">
      <alignment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3" fillId="2" borderId="32"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3" fontId="3" fillId="2" borderId="1" xfId="2" applyNumberFormat="1" applyFont="1" applyFill="1" applyBorder="1" applyAlignment="1" applyProtection="1">
      <alignment horizontal="center" vertical="center" wrapText="1"/>
    </xf>
    <xf numFmtId="0" fontId="1" fillId="2" borderId="1" xfId="0" applyFont="1" applyFill="1" applyBorder="1" applyAlignment="1" applyProtection="1">
      <alignment horizontal="justify" vertical="center" wrapText="1"/>
      <protection locked="0"/>
    </xf>
    <xf numFmtId="0" fontId="6" fillId="2" borderId="0" xfId="0" applyNumberFormat="1" applyFont="1" applyFill="1" applyAlignment="1" applyProtection="1">
      <alignment horizontal="center" vertical="center" wrapText="1"/>
      <protection locked="0"/>
    </xf>
    <xf numFmtId="1" fontId="0" fillId="2" borderId="1" xfId="0" applyNumberFormat="1" applyFill="1" applyBorder="1" applyAlignment="1">
      <alignment horizontal="center" vertical="center"/>
    </xf>
    <xf numFmtId="166" fontId="1" fillId="2" borderId="1" xfId="0" applyNumberFormat="1" applyFont="1" applyFill="1" applyBorder="1" applyAlignment="1" applyProtection="1">
      <alignment horizontal="center" vertical="center" wrapText="1"/>
      <protection locked="0"/>
    </xf>
    <xf numFmtId="167" fontId="0" fillId="2" borderId="1" xfId="0" applyNumberForma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9" xfId="0" applyFont="1" applyFill="1" applyBorder="1" applyAlignment="1">
      <alignment horizontal="center" vertical="center" wrapText="1"/>
    </xf>
    <xf numFmtId="168" fontId="1"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vertical="center" wrapText="1"/>
      <protection locked="0"/>
    </xf>
    <xf numFmtId="9" fontId="6" fillId="2" borderId="1" xfId="0" applyNumberFormat="1" applyFont="1" applyFill="1" applyBorder="1" applyAlignment="1" applyProtection="1">
      <alignment horizontal="center" vertical="center" wrapText="1"/>
    </xf>
    <xf numFmtId="0" fontId="43"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2" fillId="2" borderId="1" xfId="0" applyNumberFormat="1"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10" fontId="1"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8" borderId="31" xfId="0" applyFont="1" applyFill="1" applyBorder="1" applyAlignment="1">
      <alignment horizontal="center" vertical="center" wrapText="1"/>
    </xf>
    <xf numFmtId="0" fontId="16" fillId="2"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0" applyFont="1" applyFill="1" applyBorder="1" applyAlignment="1">
      <alignment horizontal="left" vertical="center" wrapText="1" readingOrder="1"/>
    </xf>
    <xf numFmtId="0" fontId="1" fillId="2" borderId="1" xfId="4" applyFont="1" applyFill="1" applyBorder="1" applyAlignment="1">
      <alignment horizontal="center" vertical="center" wrapText="1"/>
    </xf>
    <xf numFmtId="0" fontId="1" fillId="8" borderId="9" xfId="1" applyFont="1" applyFill="1" applyBorder="1" applyAlignment="1">
      <alignment vertical="center" wrapText="1"/>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9" fontId="2" fillId="2" borderId="5"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9" fontId="2" fillId="2" borderId="5"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1" fillId="2" borderId="14"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5" xfId="0" applyFont="1" applyFill="1" applyBorder="1" applyAlignment="1">
      <alignment horizontal="center" wrapText="1"/>
    </xf>
    <xf numFmtId="0" fontId="1" fillId="2" borderId="5" xfId="0" applyFont="1" applyFill="1" applyBorder="1" applyAlignment="1">
      <alignment vertical="center" wrapText="1"/>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9" fontId="2" fillId="2" borderId="5"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9" fontId="2" fillId="2" borderId="6" xfId="0" applyNumberFormat="1"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31"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0" fontId="16" fillId="2" borderId="1" xfId="0" applyFont="1" applyFill="1" applyBorder="1" applyAlignment="1">
      <alignment horizontal="center"/>
    </xf>
    <xf numFmtId="0" fontId="16"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7" fillId="12" borderId="0" xfId="0" applyFont="1" applyFill="1" applyBorder="1" applyAlignment="1" applyProtection="1">
      <alignment horizontal="left" vertical="center" wrapText="1"/>
    </xf>
    <xf numFmtId="0" fontId="27" fillId="12" borderId="13" xfId="0" applyFont="1" applyFill="1" applyBorder="1" applyAlignment="1" applyProtection="1">
      <alignment horizontal="left" vertical="center" wrapText="1"/>
    </xf>
    <xf numFmtId="0" fontId="27" fillId="12" borderId="12" xfId="0" applyFont="1" applyFill="1" applyBorder="1" applyAlignment="1" applyProtection="1">
      <alignment horizontal="left" vertical="center" wrapText="1"/>
    </xf>
    <xf numFmtId="0" fontId="27" fillId="12" borderId="8" xfId="0" applyFont="1" applyFill="1" applyBorder="1" applyAlignment="1" applyProtection="1">
      <alignment horizontal="left" vertical="center" wrapText="1"/>
    </xf>
    <xf numFmtId="0" fontId="19" fillId="2" borderId="0" xfId="0" applyFont="1" applyFill="1" applyAlignment="1">
      <alignment horizontal="left"/>
    </xf>
    <xf numFmtId="0" fontId="21" fillId="9"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8"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0" borderId="26"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7" fillId="0" borderId="13" xfId="0" applyFont="1" applyBorder="1" applyAlignment="1" applyProtection="1">
      <alignment horizontal="left" vertical="center" wrapText="1"/>
    </xf>
    <xf numFmtId="0" fontId="27" fillId="0" borderId="12" xfId="0" applyFont="1" applyBorder="1" applyAlignment="1" applyProtection="1">
      <alignment horizontal="left" vertical="center" wrapText="1"/>
    </xf>
    <xf numFmtId="0" fontId="27" fillId="0" borderId="8" xfId="0" applyFont="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1" fontId="33" fillId="0" borderId="36" xfId="0" applyNumberFormat="1" applyFont="1" applyFill="1" applyBorder="1" applyAlignment="1">
      <alignment horizontal="center" vertical="center" wrapText="1"/>
    </xf>
    <xf numFmtId="1" fontId="33" fillId="0" borderId="38"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31" xfId="0" applyFont="1" applyFill="1" applyBorder="1" applyAlignment="1">
      <alignment horizontal="justify" vertical="center" wrapText="1"/>
    </xf>
    <xf numFmtId="49" fontId="1" fillId="2" borderId="1" xfId="0" applyNumberFormat="1" applyFont="1" applyFill="1" applyBorder="1" applyAlignment="1" applyProtection="1">
      <alignment horizontal="left" vertical="center" wrapText="1"/>
      <protection locked="0"/>
    </xf>
    <xf numFmtId="9" fontId="1" fillId="2" borderId="1" xfId="0" applyNumberFormat="1" applyFont="1" applyFill="1" applyBorder="1" applyAlignment="1" applyProtection="1">
      <alignment horizontal="center" vertical="center" wrapText="1"/>
      <protection locked="0"/>
    </xf>
    <xf numFmtId="0" fontId="1" fillId="2" borderId="1" xfId="3" applyNumberFormat="1" applyFont="1" applyFill="1" applyBorder="1" applyAlignment="1" applyProtection="1">
      <alignment horizontal="center" vertical="center" wrapText="1"/>
      <protection locked="0"/>
    </xf>
    <xf numFmtId="1" fontId="6" fillId="2" borderId="8"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vertical="center" wrapText="1"/>
      <protection locked="0"/>
    </xf>
    <xf numFmtId="49" fontId="1" fillId="2" borderId="1" xfId="0" applyNumberFormat="1" applyFont="1" applyFill="1" applyBorder="1" applyAlignment="1" applyProtection="1">
      <alignment wrapText="1"/>
      <protection locked="0"/>
    </xf>
    <xf numFmtId="0" fontId="1" fillId="2" borderId="1" xfId="0" applyFont="1" applyFill="1" applyBorder="1" applyAlignment="1" applyProtection="1">
      <alignment horizontal="left" wrapText="1"/>
      <protection locked="0"/>
    </xf>
    <xf numFmtId="0" fontId="1" fillId="2" borderId="5" xfId="4" applyFont="1" applyFill="1" applyBorder="1" applyAlignment="1">
      <alignment horizontal="center" vertical="center" wrapText="1"/>
    </xf>
    <xf numFmtId="49" fontId="6" fillId="2" borderId="1" xfId="0" applyNumberFormat="1" applyFont="1" applyFill="1" applyBorder="1" applyAlignment="1">
      <alignment vertical="center" wrapText="1"/>
    </xf>
    <xf numFmtId="0" fontId="1" fillId="2" borderId="6" xfId="4"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8" fontId="1" fillId="2" borderId="1" xfId="3" applyNumberFormat="1" applyFont="1" applyFill="1" applyBorder="1" applyAlignment="1" applyProtection="1">
      <alignment horizontal="center" vertical="center" wrapText="1"/>
    </xf>
    <xf numFmtId="9" fontId="1" fillId="2" borderId="1" xfId="3" applyNumberFormat="1" applyFont="1" applyFill="1" applyBorder="1" applyAlignment="1" applyProtection="1">
      <alignment horizontal="center" vertical="center" wrapText="1"/>
    </xf>
    <xf numFmtId="0" fontId="1" fillId="2" borderId="7" xfId="0" applyFont="1" applyFill="1" applyBorder="1" applyAlignment="1">
      <alignment vertical="center" wrapText="1"/>
    </xf>
    <xf numFmtId="0" fontId="6" fillId="2" borderId="1" xfId="0" applyFont="1" applyFill="1" applyBorder="1" applyAlignment="1" applyProtection="1">
      <alignment horizontal="left" wrapText="1"/>
      <protection locked="0"/>
    </xf>
    <xf numFmtId="49" fontId="6" fillId="2" borderId="1" xfId="0" applyNumberFormat="1" applyFont="1" applyFill="1" applyBorder="1" applyAlignment="1">
      <alignment horizontal="left" vertical="center" wrapText="1"/>
    </xf>
    <xf numFmtId="0" fontId="1" fillId="2" borderId="31" xfId="4" applyFont="1" applyFill="1" applyBorder="1" applyAlignment="1">
      <alignment horizontal="center" vertical="center" wrapText="1"/>
    </xf>
    <xf numFmtId="166" fontId="1" fillId="2" borderId="8" xfId="0" applyNumberFormat="1" applyFont="1" applyFill="1" applyBorder="1" applyAlignment="1" applyProtection="1">
      <alignment horizontal="center" vertical="center" wrapText="1"/>
      <protection locked="0"/>
    </xf>
    <xf numFmtId="0" fontId="51" fillId="2" borderId="1" xfId="0" applyFont="1" applyFill="1" applyBorder="1" applyAlignment="1">
      <alignment horizontal="center" vertical="center" wrapText="1"/>
    </xf>
    <xf numFmtId="9" fontId="2" fillId="2" borderId="32" xfId="3" applyFont="1" applyFill="1" applyBorder="1" applyAlignment="1" applyProtection="1">
      <alignment horizontal="center" vertical="center" wrapText="1"/>
    </xf>
    <xf numFmtId="9" fontId="2" fillId="2" borderId="33" xfId="3" applyFont="1" applyFill="1" applyBorder="1" applyAlignment="1" applyProtection="1">
      <alignment horizontal="center" vertical="center" wrapText="1"/>
    </xf>
    <xf numFmtId="0" fontId="0" fillId="2" borderId="14" xfId="0"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0" fontId="1" fillId="2" borderId="1" xfId="2" applyFont="1" applyFill="1" applyBorder="1" applyAlignment="1">
      <alignment horizontal="center" vertical="center" wrapText="1"/>
    </xf>
    <xf numFmtId="0" fontId="11" fillId="2" borderId="31" xfId="0" applyFont="1" applyFill="1" applyBorder="1" applyAlignment="1">
      <alignment horizontal="center" vertical="center" wrapText="1"/>
    </xf>
    <xf numFmtId="9" fontId="2" fillId="2" borderId="13" xfId="3"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0" fillId="2" borderId="1" xfId="0" applyNumberFormat="1" applyFill="1" applyBorder="1" applyAlignment="1" applyProtection="1">
      <alignment horizontal="center" vertical="center" wrapText="1"/>
      <protection locked="0"/>
    </xf>
    <xf numFmtId="0" fontId="52" fillId="2" borderId="1" xfId="0" applyFont="1" applyFill="1" applyBorder="1" applyAlignment="1">
      <alignment horizontal="center" vertical="center" wrapText="1"/>
    </xf>
    <xf numFmtId="0" fontId="0" fillId="2" borderId="30" xfId="0" applyFill="1" applyBorder="1" applyAlignment="1" applyProtection="1">
      <alignment wrapText="1"/>
      <protection locked="0"/>
    </xf>
    <xf numFmtId="0" fontId="0" fillId="2" borderId="30" xfId="0" applyFill="1" applyBorder="1" applyAlignment="1" applyProtection="1">
      <alignment horizontal="center" wrapText="1"/>
      <protection locked="0"/>
    </xf>
    <xf numFmtId="1" fontId="0" fillId="2" borderId="1" xfId="0" applyNumberFormat="1" applyFill="1" applyBorder="1" applyAlignment="1" applyProtection="1">
      <alignment horizontal="center" vertical="center" wrapText="1"/>
      <protection locked="0"/>
    </xf>
    <xf numFmtId="0" fontId="0" fillId="2" borderId="1" xfId="0" applyNumberFormat="1" applyFill="1" applyBorder="1" applyAlignment="1">
      <alignment horizontal="left" vertical="top" wrapText="1"/>
    </xf>
    <xf numFmtId="1" fontId="0" fillId="2" borderId="14" xfId="0" applyNumberFormat="1" applyFill="1" applyBorder="1" applyAlignment="1" applyProtection="1">
      <alignment horizontal="center" vertical="center" wrapText="1"/>
      <protection locked="0"/>
    </xf>
    <xf numFmtId="0" fontId="1" fillId="2" borderId="1" xfId="0" applyNumberFormat="1" applyFont="1" applyFill="1" applyBorder="1" applyAlignment="1">
      <alignment horizontal="left" vertical="top" wrapText="1"/>
    </xf>
    <xf numFmtId="0" fontId="12" fillId="2" borderId="1" xfId="2" applyFont="1" applyFill="1" applyBorder="1" applyAlignment="1">
      <alignment horizontal="center" vertical="center" wrapText="1"/>
    </xf>
    <xf numFmtId="0" fontId="0" fillId="2" borderId="1" xfId="0" applyFont="1" applyFill="1" applyBorder="1" applyAlignment="1">
      <alignment vertical="top" wrapText="1"/>
    </xf>
    <xf numFmtId="0" fontId="0" fillId="2" borderId="1" xfId="0" applyFill="1" applyBorder="1" applyAlignment="1">
      <alignment vertical="top" wrapText="1"/>
    </xf>
    <xf numFmtId="0" fontId="0" fillId="2" borderId="0" xfId="0" applyFill="1" applyAlignment="1" applyProtection="1">
      <alignment vertical="top" wrapText="1"/>
      <protection locked="0"/>
    </xf>
    <xf numFmtId="0" fontId="1" fillId="2" borderId="1" xfId="2" applyFont="1" applyFill="1" applyBorder="1" applyAlignment="1">
      <alignment horizontal="center" vertical="top" wrapText="1"/>
    </xf>
    <xf numFmtId="0" fontId="0" fillId="2" borderId="1" xfId="0" applyNumberFormat="1" applyFill="1" applyBorder="1" applyAlignment="1">
      <alignment vertical="top" wrapText="1"/>
    </xf>
    <xf numFmtId="3" fontId="0" fillId="2" borderId="14" xfId="0" applyNumberFormat="1" applyFill="1" applyBorder="1" applyAlignment="1" applyProtection="1">
      <alignment horizontal="center" vertical="center" wrapText="1"/>
      <protection locked="0"/>
    </xf>
    <xf numFmtId="0" fontId="0" fillId="2" borderId="1" xfId="0" applyFill="1" applyBorder="1" applyAlignment="1">
      <alignment horizontal="left" vertical="center" wrapText="1"/>
    </xf>
    <xf numFmtId="0" fontId="1" fillId="2" borderId="1" xfId="0" applyFont="1" applyFill="1" applyBorder="1" applyAlignment="1">
      <alignment horizontal="center" vertical="top" wrapText="1"/>
    </xf>
    <xf numFmtId="167"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6" fillId="2" borderId="0" xfId="0" applyFont="1" applyFill="1" applyAlignment="1">
      <alignment horizontal="justify" vertical="top"/>
    </xf>
    <xf numFmtId="44" fontId="0" fillId="2" borderId="1" xfId="6" applyFont="1" applyFill="1" applyBorder="1" applyAlignment="1" applyProtection="1">
      <alignment horizontal="center" vertical="center" wrapText="1"/>
      <protection locked="0"/>
    </xf>
    <xf numFmtId="44" fontId="4" fillId="2" borderId="14" xfId="6" applyFont="1" applyFill="1" applyBorder="1" applyAlignment="1" applyProtection="1">
      <alignment horizontal="center" vertical="center" wrapText="1"/>
      <protection locked="0"/>
    </xf>
    <xf numFmtId="44" fontId="4" fillId="2" borderId="1" xfId="6" applyFont="1" applyFill="1" applyBorder="1" applyAlignment="1" applyProtection="1">
      <alignment horizontal="center" vertical="center" wrapText="1"/>
      <protection locked="0"/>
    </xf>
    <xf numFmtId="44" fontId="0" fillId="2" borderId="14" xfId="6" applyFont="1" applyFill="1" applyBorder="1" applyAlignment="1" applyProtection="1">
      <alignment horizontal="center" vertical="center" wrapText="1"/>
      <protection locked="0"/>
    </xf>
    <xf numFmtId="0" fontId="0" fillId="2" borderId="1" xfId="0" applyFill="1" applyBorder="1" applyAlignment="1" applyProtection="1">
      <alignment vertical="top" wrapText="1"/>
      <protection locked="0"/>
    </xf>
    <xf numFmtId="0" fontId="0" fillId="2" borderId="1" xfId="0" applyFill="1" applyBorder="1" applyAlignment="1">
      <alignment vertical="center" wrapText="1"/>
    </xf>
    <xf numFmtId="0" fontId="6"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lignment horizontal="justify" vertical="top"/>
    </xf>
    <xf numFmtId="0" fontId="6" fillId="2" borderId="31" xfId="0" applyFont="1" applyFill="1" applyBorder="1" applyAlignment="1">
      <alignment horizontal="justify" vertical="top"/>
    </xf>
    <xf numFmtId="0" fontId="1" fillId="2" borderId="23" xfId="0" applyFont="1" applyFill="1" applyBorder="1" applyAlignment="1">
      <alignment horizontal="center" vertical="center" wrapText="1"/>
    </xf>
    <xf numFmtId="1" fontId="6" fillId="2" borderId="27" xfId="0" applyNumberFormat="1" applyFont="1" applyFill="1" applyBorder="1" applyAlignment="1" applyProtection="1">
      <alignment horizontal="center" vertical="center" wrapText="1"/>
      <protection locked="0"/>
    </xf>
    <xf numFmtId="9" fontId="1" fillId="2" borderId="23" xfId="3"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protection locked="0"/>
    </xf>
    <xf numFmtId="0" fontId="1" fillId="2" borderId="34" xfId="0" applyFont="1" applyFill="1" applyBorder="1" applyAlignment="1">
      <alignment horizontal="center" vertical="center" wrapText="1"/>
    </xf>
    <xf numFmtId="1" fontId="6" fillId="2" borderId="35" xfId="0" applyNumberFormat="1" applyFont="1" applyFill="1" applyBorder="1" applyAlignment="1" applyProtection="1">
      <alignment horizontal="center" vertical="center" wrapText="1"/>
      <protection locked="0"/>
    </xf>
    <xf numFmtId="9" fontId="1" fillId="2" borderId="34" xfId="3"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1" fontId="6" fillId="2" borderId="14" xfId="0" applyNumberFormat="1" applyFont="1" applyFill="1" applyBorder="1" applyAlignment="1" applyProtection="1">
      <alignment horizontal="center" vertical="center" wrapText="1"/>
      <protection locked="0"/>
    </xf>
    <xf numFmtId="9" fontId="1" fillId="2" borderId="11" xfId="3"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41" xfId="0" applyFont="1" applyFill="1" applyBorder="1" applyAlignment="1">
      <alignment horizontal="center" vertical="center" wrapText="1"/>
    </xf>
    <xf numFmtId="1" fontId="6" fillId="2" borderId="29" xfId="0" applyNumberFormat="1" applyFont="1" applyFill="1" applyBorder="1" applyAlignment="1" applyProtection="1">
      <alignment horizontal="center" vertical="center" wrapText="1"/>
      <protection locked="0"/>
    </xf>
    <xf numFmtId="1" fontId="6" fillId="2" borderId="30" xfId="0" applyNumberFormat="1" applyFont="1" applyFill="1" applyBorder="1" applyAlignment="1" applyProtection="1">
      <alignment horizontal="center" vertical="center" wrapText="1"/>
      <protection locked="0"/>
    </xf>
    <xf numFmtId="9" fontId="1" fillId="2" borderId="30" xfId="0" applyNumberFormat="1"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9" fontId="1" fillId="2" borderId="41" xfId="3"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44" fillId="2" borderId="1" xfId="0" applyFont="1" applyFill="1" applyBorder="1" applyAlignment="1">
      <alignment horizontal="center" vertical="center" wrapText="1"/>
    </xf>
    <xf numFmtId="0" fontId="0" fillId="2" borderId="0" xfId="0" applyFill="1" applyAlignment="1">
      <alignment horizontal="justify" vertical="center"/>
    </xf>
    <xf numFmtId="0" fontId="45"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8" fillId="2" borderId="1" xfId="0" applyNumberFormat="1" applyFont="1" applyFill="1" applyBorder="1" applyAlignment="1">
      <alignment vertical="center" wrapText="1"/>
    </xf>
    <xf numFmtId="0" fontId="3" fillId="2" borderId="1" xfId="2" applyFont="1" applyFill="1" applyBorder="1" applyAlignment="1">
      <alignment horizontal="center" vertical="center" wrapText="1"/>
    </xf>
    <xf numFmtId="3" fontId="1" fillId="2" borderId="1" xfId="2" applyNumberFormat="1" applyFont="1" applyFill="1" applyBorder="1" applyAlignment="1">
      <alignment horizontal="center" vertical="center" wrapText="1"/>
    </xf>
    <xf numFmtId="3" fontId="1" fillId="2" borderId="1" xfId="2" applyNumberFormat="1" applyFont="1" applyFill="1" applyBorder="1" applyAlignment="1" applyProtection="1">
      <alignment horizontal="center" vertical="center" wrapText="1"/>
    </xf>
    <xf numFmtId="0" fontId="7" fillId="2" borderId="1" xfId="0" applyFont="1" applyFill="1" applyBorder="1" applyAlignment="1" applyProtection="1">
      <alignment vertical="top" wrapText="1"/>
      <protection locked="0"/>
    </xf>
    <xf numFmtId="0" fontId="7" fillId="2" borderId="1" xfId="0"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9"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6" fillId="2" borderId="1" xfId="0" applyFont="1" applyFill="1" applyBorder="1" applyAlignment="1">
      <alignment horizontal="justify" vertical="center" wrapText="1"/>
    </xf>
    <xf numFmtId="0" fontId="6" fillId="2" borderId="1" xfId="0" applyFont="1" applyFill="1" applyBorder="1" applyAlignment="1">
      <alignment horizontal="left" vertical="center" wrapText="1" indent="3"/>
    </xf>
    <xf numFmtId="0" fontId="6" fillId="2" borderId="1" xfId="0" applyFont="1" applyFill="1" applyBorder="1" applyAlignment="1">
      <alignment horizontal="left" vertical="center" wrapText="1" indent="2"/>
    </xf>
    <xf numFmtId="1" fontId="0"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indent="3"/>
    </xf>
    <xf numFmtId="0" fontId="6" fillId="2" borderId="1" xfId="0" applyFont="1" applyFill="1" applyBorder="1" applyAlignment="1">
      <alignment horizontal="left" vertical="center" wrapText="1" indent="2"/>
    </xf>
    <xf numFmtId="9" fontId="2" fillId="2" borderId="1" xfId="0" applyNumberFormat="1"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17" fillId="2" borderId="1" xfId="0" applyFont="1" applyFill="1" applyBorder="1" applyAlignment="1">
      <alignment vertical="center"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1" fontId="6" fillId="2" borderId="6"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 fontId="0" fillId="2" borderId="5" xfId="0" applyNumberForma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1" fontId="0" fillId="2" borderId="6" xfId="0" applyNumberFormat="1" applyFill="1" applyBorder="1" applyAlignment="1" applyProtection="1">
      <alignment horizontal="center" vertical="center" wrapText="1"/>
      <protection locked="0"/>
    </xf>
    <xf numFmtId="1" fontId="0" fillId="2" borderId="31" xfId="0" applyNumberForma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6" fillId="2" borderId="1" xfId="0" applyNumberFormat="1" applyFont="1" applyFill="1" applyBorder="1" applyAlignment="1">
      <alignment vertical="center" wrapText="1"/>
    </xf>
    <xf numFmtId="9" fontId="1" fillId="2" borderId="31" xfId="3" applyFont="1" applyFill="1" applyBorder="1" applyAlignment="1" applyProtection="1">
      <alignment horizontal="center" vertical="center" wrapText="1"/>
    </xf>
    <xf numFmtId="1" fontId="6" fillId="2" borderId="31" xfId="0" applyNumberFormat="1" applyFont="1" applyFill="1" applyBorder="1" applyAlignment="1">
      <alignment horizontal="center" vertical="center" wrapText="1"/>
    </xf>
    <xf numFmtId="49" fontId="6" fillId="2" borderId="31" xfId="0" applyNumberFormat="1" applyFont="1" applyFill="1" applyBorder="1" applyAlignment="1">
      <alignment vertical="center" wrapText="1"/>
    </xf>
    <xf numFmtId="0" fontId="6" fillId="2" borderId="31" xfId="0" applyFont="1" applyFill="1" applyBorder="1" applyAlignment="1" applyProtection="1">
      <alignment vertical="center" wrapText="1"/>
      <protection locked="0"/>
    </xf>
    <xf numFmtId="0" fontId="6" fillId="2" borderId="31" xfId="0" applyFont="1" applyFill="1" applyBorder="1" applyAlignment="1" applyProtection="1">
      <alignment wrapText="1"/>
      <protection locked="0"/>
    </xf>
    <xf numFmtId="49" fontId="6" fillId="2" borderId="31" xfId="0" applyNumberFormat="1" applyFont="1" applyFill="1" applyBorder="1" applyAlignment="1">
      <alignment horizontal="center" vertical="center" wrapText="1"/>
    </xf>
    <xf numFmtId="0" fontId="6" fillId="2" borderId="31" xfId="0" applyFont="1" applyFill="1" applyBorder="1" applyAlignment="1" applyProtection="1">
      <alignment horizontal="left" vertical="center" wrapText="1"/>
      <protection locked="0"/>
    </xf>
    <xf numFmtId="0" fontId="6" fillId="2" borderId="1" xfId="0" applyNumberFormat="1" applyFont="1" applyFill="1" applyBorder="1" applyAlignment="1">
      <alignment wrapText="1"/>
    </xf>
    <xf numFmtId="0" fontId="6" fillId="2" borderId="1" xfId="0" applyNumberFormat="1" applyFont="1" applyFill="1" applyBorder="1" applyAlignment="1" applyProtection="1">
      <alignment wrapText="1"/>
      <protection locked="0"/>
    </xf>
    <xf numFmtId="9" fontId="1" fillId="2" borderId="5" xfId="3" applyFont="1" applyFill="1" applyBorder="1" applyAlignment="1" applyProtection="1">
      <alignment horizontal="center" vertical="center" wrapText="1"/>
    </xf>
    <xf numFmtId="1" fontId="6" fillId="2" borderId="5" xfId="0" applyNumberFormat="1" applyFont="1" applyFill="1" applyBorder="1" applyAlignment="1">
      <alignment horizontal="center" vertical="center" wrapText="1"/>
    </xf>
    <xf numFmtId="49" fontId="6" fillId="2" borderId="5" xfId="0" applyNumberFormat="1" applyFont="1" applyFill="1" applyBorder="1" applyAlignment="1">
      <alignment vertical="center" wrapText="1"/>
    </xf>
    <xf numFmtId="0" fontId="14" fillId="2" borderId="1" xfId="0" applyFont="1" applyFill="1" applyBorder="1" applyAlignment="1">
      <alignment horizontal="center" vertical="center" wrapText="1"/>
    </xf>
    <xf numFmtId="0" fontId="6" fillId="2" borderId="1" xfId="0" applyFont="1" applyFill="1" applyBorder="1" applyAlignment="1">
      <alignment horizontal="center" wrapText="1"/>
    </xf>
    <xf numFmtId="0" fontId="1" fillId="2" borderId="31" xfId="0" applyNumberFormat="1" applyFont="1" applyFill="1" applyBorder="1" applyAlignment="1">
      <alignment vertical="center" wrapText="1"/>
    </xf>
    <xf numFmtId="1" fontId="1" fillId="2" borderId="8" xfId="0" applyNumberFormat="1" applyFont="1" applyFill="1" applyBorder="1" applyAlignment="1">
      <alignment horizontal="center" vertical="center" wrapText="1"/>
    </xf>
    <xf numFmtId="0" fontId="41" fillId="2" borderId="0" xfId="0" applyFont="1" applyFill="1" applyAlignment="1">
      <alignment vertical="center"/>
    </xf>
    <xf numFmtId="0" fontId="12" fillId="2" borderId="1" xfId="0" applyFont="1" applyFill="1" applyBorder="1" applyAlignment="1">
      <alignment horizontal="center" vertical="center" wrapText="1"/>
    </xf>
    <xf numFmtId="49" fontId="0" fillId="2" borderId="1" xfId="0" applyNumberFormat="1" applyFill="1" applyBorder="1" applyAlignment="1" applyProtection="1">
      <alignment vertical="center" wrapText="1"/>
      <protection locked="0"/>
    </xf>
    <xf numFmtId="0" fontId="42" fillId="2" borderId="0" xfId="0" applyFont="1" applyFill="1" applyAlignment="1">
      <alignment horizontal="justify"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42" fillId="2" borderId="5" xfId="0" applyFont="1" applyFill="1" applyBorder="1" applyAlignment="1">
      <alignment horizontal="justify" vertical="center" wrapText="1"/>
    </xf>
    <xf numFmtId="0" fontId="6" fillId="2" borderId="1" xfId="0" applyFont="1" applyFill="1" applyBorder="1" applyAlignment="1" applyProtection="1">
      <alignment horizontal="justify" vertical="center" wrapText="1"/>
      <protection locked="0"/>
    </xf>
    <xf numFmtId="9" fontId="6" fillId="2" borderId="1" xfId="3"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0" fontId="3" fillId="2" borderId="31"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9" fillId="2" borderId="5" xfId="0" applyFont="1" applyFill="1" applyBorder="1" applyAlignment="1">
      <alignment horizontal="center" vertical="center" wrapText="1"/>
    </xf>
    <xf numFmtId="0" fontId="49" fillId="2" borderId="3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6" fillId="2" borderId="1" xfId="0" applyFont="1" applyFill="1" applyBorder="1" applyAlignment="1" applyProtection="1">
      <alignment horizontal="justify" vertical="justify" wrapText="1"/>
      <protection locked="0"/>
    </xf>
    <xf numFmtId="0" fontId="42" fillId="2" borderId="5" xfId="0"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justify" wrapText="1"/>
      <protection locked="0"/>
    </xf>
    <xf numFmtId="0" fontId="3" fillId="2" borderId="6" xfId="0" applyFont="1" applyFill="1" applyBorder="1" applyAlignment="1">
      <alignment horizontal="center" vertical="center" wrapText="1"/>
    </xf>
    <xf numFmtId="0" fontId="42" fillId="2" borderId="6" xfId="0" applyFont="1" applyFill="1" applyBorder="1" applyAlignment="1">
      <alignment horizontal="center" vertical="center" wrapText="1"/>
    </xf>
    <xf numFmtId="1" fontId="2" fillId="2" borderId="8" xfId="0" applyNumberFormat="1" applyFont="1" applyFill="1" applyBorder="1" applyAlignment="1" applyProtection="1">
      <alignment horizontal="center" vertical="center" wrapText="1"/>
      <protection locked="0"/>
    </xf>
    <xf numFmtId="0" fontId="42" fillId="2" borderId="31"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3" fillId="8" borderId="5" xfId="0" applyFont="1" applyFill="1" applyBorder="1" applyAlignment="1">
      <alignment horizontal="justify" vertical="center" wrapText="1"/>
    </xf>
    <xf numFmtId="0" fontId="3" fillId="8" borderId="1" xfId="0" applyFont="1" applyFill="1" applyBorder="1" applyAlignment="1">
      <alignment vertical="center" wrapText="1"/>
    </xf>
  </cellXfs>
  <cellStyles count="9">
    <cellStyle name="Millares" xfId="5" builtinId="3"/>
    <cellStyle name="Millares 2" xfId="7"/>
    <cellStyle name="Moneda" xfId="6" builtinId="4"/>
    <cellStyle name="Moneda 2" xfId="8"/>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05"/>
  <sheetViews>
    <sheetView tabSelected="1" zoomScale="25" zoomScaleNormal="25" zoomScalePageLayoutView="119" workbookViewId="0">
      <pane ySplit="9" topLeftCell="A10" activePane="bottomLeft" state="frozen"/>
      <selection pane="bottomLeft" activeCell="A10" sqref="A10:A205"/>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5" customWidth="1"/>
    <col min="9" max="9" width="19.140625" style="6" customWidth="1"/>
    <col min="10" max="10" width="23.85546875" style="1" customWidth="1"/>
    <col min="11" max="11" width="19.42578125" style="6" customWidth="1"/>
    <col min="12" max="12" width="16.140625" style="79" customWidth="1"/>
    <col min="13" max="13" width="17.85546875" style="5" customWidth="1"/>
    <col min="14" max="14" width="19.140625" style="6" customWidth="1"/>
    <col min="15" max="15" width="25.85546875" style="1" customWidth="1"/>
    <col min="16" max="16" width="19.42578125" style="6" customWidth="1"/>
    <col min="17" max="17" width="16.140625" style="1" customWidth="1"/>
    <col min="18" max="18" width="18.140625" style="5" customWidth="1"/>
    <col min="19" max="19" width="19.140625" style="6" customWidth="1"/>
    <col min="20" max="20" width="23.85546875" style="1" customWidth="1"/>
    <col min="21" max="21" width="19.42578125" style="6" customWidth="1"/>
    <col min="22" max="22" width="16.140625" style="1" customWidth="1"/>
    <col min="23" max="23" width="19.85546875" style="5" customWidth="1"/>
    <col min="24" max="24" width="19.140625" style="6" customWidth="1"/>
    <col min="25" max="25" width="24.140625" style="1" customWidth="1"/>
    <col min="26" max="26" width="19.42578125" style="6" customWidth="1"/>
    <col min="27" max="16384" width="10.85546875" style="1"/>
  </cols>
  <sheetData>
    <row r="1" spans="1:32" s="7" customFormat="1" ht="15" customHeight="1" x14ac:dyDescent="0.25">
      <c r="A1" s="237"/>
      <c r="B1" s="237"/>
      <c r="C1" s="237"/>
      <c r="D1" s="202" t="s">
        <v>6</v>
      </c>
      <c r="E1" s="203"/>
      <c r="F1" s="203"/>
      <c r="G1" s="203"/>
      <c r="H1" s="203"/>
      <c r="I1" s="203"/>
      <c r="J1" s="203"/>
      <c r="K1" s="203"/>
      <c r="L1" s="203"/>
      <c r="M1" s="203"/>
      <c r="N1" s="203"/>
      <c r="O1" s="203"/>
      <c r="P1" s="203"/>
      <c r="Q1" s="203"/>
      <c r="R1" s="203"/>
      <c r="S1" s="203"/>
      <c r="T1" s="203"/>
      <c r="U1" s="203"/>
      <c r="V1" s="203"/>
      <c r="W1" s="203"/>
      <c r="X1" s="204"/>
      <c r="Y1" s="180" t="s">
        <v>7</v>
      </c>
      <c r="Z1" s="181"/>
    </row>
    <row r="2" spans="1:32" s="7" customFormat="1" ht="15" customHeight="1" x14ac:dyDescent="0.25">
      <c r="A2" s="237"/>
      <c r="B2" s="237"/>
      <c r="C2" s="237"/>
      <c r="D2" s="205" t="s">
        <v>22</v>
      </c>
      <c r="E2" s="206"/>
      <c r="F2" s="206"/>
      <c r="G2" s="206"/>
      <c r="H2" s="206"/>
      <c r="I2" s="206"/>
      <c r="J2" s="206"/>
      <c r="K2" s="206"/>
      <c r="L2" s="206"/>
      <c r="M2" s="206"/>
      <c r="N2" s="206"/>
      <c r="O2" s="206"/>
      <c r="P2" s="206"/>
      <c r="Q2" s="206"/>
      <c r="R2" s="206"/>
      <c r="S2" s="206"/>
      <c r="T2" s="206"/>
      <c r="U2" s="206"/>
      <c r="V2" s="206"/>
      <c r="W2" s="206"/>
      <c r="X2" s="207"/>
      <c r="Y2" s="189" t="s">
        <v>8</v>
      </c>
      <c r="Z2" s="190"/>
    </row>
    <row r="3" spans="1:32" s="7" customFormat="1" x14ac:dyDescent="0.25">
      <c r="A3" s="237"/>
      <c r="B3" s="237"/>
      <c r="C3" s="237"/>
      <c r="D3" s="208"/>
      <c r="E3" s="209"/>
      <c r="F3" s="209"/>
      <c r="G3" s="209"/>
      <c r="H3" s="209"/>
      <c r="I3" s="209"/>
      <c r="J3" s="209"/>
      <c r="K3" s="209"/>
      <c r="L3" s="209"/>
      <c r="M3" s="209"/>
      <c r="N3" s="209"/>
      <c r="O3" s="209"/>
      <c r="P3" s="209"/>
      <c r="Q3" s="209"/>
      <c r="R3" s="209"/>
      <c r="S3" s="209"/>
      <c r="T3" s="209"/>
      <c r="U3" s="209"/>
      <c r="V3" s="209"/>
      <c r="W3" s="209"/>
      <c r="X3" s="210"/>
      <c r="Y3" s="191"/>
      <c r="Z3" s="192"/>
    </row>
    <row r="4" spans="1:32" s="7" customFormat="1" x14ac:dyDescent="0.25">
      <c r="A4" s="237"/>
      <c r="B4" s="237"/>
      <c r="C4" s="237"/>
      <c r="D4" s="208"/>
      <c r="E4" s="209"/>
      <c r="F4" s="209"/>
      <c r="G4" s="209"/>
      <c r="H4" s="209"/>
      <c r="I4" s="209"/>
      <c r="J4" s="209"/>
      <c r="K4" s="209"/>
      <c r="L4" s="209"/>
      <c r="M4" s="209"/>
      <c r="N4" s="209"/>
      <c r="O4" s="209"/>
      <c r="P4" s="209"/>
      <c r="Q4" s="209"/>
      <c r="R4" s="209"/>
      <c r="S4" s="209"/>
      <c r="T4" s="209"/>
      <c r="U4" s="209"/>
      <c r="V4" s="209"/>
      <c r="W4" s="209"/>
      <c r="X4" s="210"/>
      <c r="Y4" s="193" t="s">
        <v>5</v>
      </c>
      <c r="Z4" s="194"/>
    </row>
    <row r="5" spans="1:32" s="7" customFormat="1" x14ac:dyDescent="0.25">
      <c r="A5" s="237"/>
      <c r="B5" s="237"/>
      <c r="C5" s="237"/>
      <c r="D5" s="211"/>
      <c r="E5" s="212"/>
      <c r="F5" s="212"/>
      <c r="G5" s="212"/>
      <c r="H5" s="212"/>
      <c r="I5" s="212"/>
      <c r="J5" s="212"/>
      <c r="K5" s="212"/>
      <c r="L5" s="212"/>
      <c r="M5" s="212"/>
      <c r="N5" s="212"/>
      <c r="O5" s="212"/>
      <c r="P5" s="212"/>
      <c r="Q5" s="212"/>
      <c r="R5" s="212"/>
      <c r="S5" s="212"/>
      <c r="T5" s="212"/>
      <c r="U5" s="212"/>
      <c r="V5" s="212"/>
      <c r="W5" s="212"/>
      <c r="X5" s="213"/>
      <c r="Y5" s="193" t="s">
        <v>36</v>
      </c>
      <c r="Z5" s="194"/>
    </row>
    <row r="6" spans="1:32" s="4" customFormat="1" ht="54" customHeight="1" thickBot="1" x14ac:dyDescent="0.3">
      <c r="A6" s="238" t="s">
        <v>373</v>
      </c>
      <c r="B6" s="238"/>
      <c r="C6" s="238"/>
      <c r="D6" s="2"/>
      <c r="E6" s="2"/>
      <c r="F6" s="2"/>
      <c r="G6" s="2"/>
      <c r="H6" s="3"/>
      <c r="I6" s="2"/>
      <c r="J6" s="2"/>
      <c r="K6" s="2"/>
      <c r="L6" s="2"/>
      <c r="M6" s="3"/>
      <c r="N6" s="2"/>
      <c r="O6" s="2"/>
      <c r="P6" s="2"/>
      <c r="Q6" s="2"/>
      <c r="R6" s="3"/>
      <c r="S6" s="2"/>
      <c r="T6" s="2"/>
      <c r="U6" s="2"/>
      <c r="V6" s="2"/>
      <c r="W6" s="3"/>
      <c r="X6" s="2"/>
      <c r="Y6" s="2"/>
      <c r="Z6" s="2"/>
    </row>
    <row r="7" spans="1:32" s="7" customFormat="1" ht="15.75" customHeight="1" thickBot="1" x14ac:dyDescent="0.3">
      <c r="A7" s="171" t="s">
        <v>17</v>
      </c>
      <c r="B7" s="171" t="s">
        <v>2</v>
      </c>
      <c r="C7" s="171" t="s">
        <v>3</v>
      </c>
      <c r="D7" s="171" t="s">
        <v>4</v>
      </c>
      <c r="E7" s="214" t="s">
        <v>0</v>
      </c>
      <c r="F7" s="215"/>
      <c r="G7" s="224" t="s">
        <v>35</v>
      </c>
      <c r="H7" s="225"/>
      <c r="I7" s="225"/>
      <c r="J7" s="225"/>
      <c r="K7" s="226"/>
      <c r="L7" s="221" t="s">
        <v>34</v>
      </c>
      <c r="M7" s="222"/>
      <c r="N7" s="222"/>
      <c r="O7" s="222"/>
      <c r="P7" s="223"/>
      <c r="Q7" s="199" t="s">
        <v>33</v>
      </c>
      <c r="R7" s="200"/>
      <c r="S7" s="200"/>
      <c r="T7" s="200"/>
      <c r="U7" s="201"/>
      <c r="V7" s="186" t="s">
        <v>32</v>
      </c>
      <c r="W7" s="187"/>
      <c r="X7" s="187"/>
      <c r="Y7" s="187"/>
      <c r="Z7" s="188"/>
      <c r="AA7" s="23"/>
      <c r="AB7" s="23"/>
      <c r="AC7" s="23"/>
      <c r="AD7" s="23"/>
      <c r="AE7" s="23"/>
      <c r="AF7" s="23"/>
    </row>
    <row r="8" spans="1:32" s="7" customFormat="1" ht="15.75" customHeight="1" thickBot="1" x14ac:dyDescent="0.3">
      <c r="A8" s="171"/>
      <c r="B8" s="171"/>
      <c r="C8" s="171"/>
      <c r="D8" s="171"/>
      <c r="E8" s="216"/>
      <c r="F8" s="217"/>
      <c r="G8" s="236" t="s">
        <v>19</v>
      </c>
      <c r="H8" s="227"/>
      <c r="I8" s="227"/>
      <c r="J8" s="227" t="s">
        <v>1</v>
      </c>
      <c r="K8" s="234" t="s">
        <v>20</v>
      </c>
      <c r="L8" s="219" t="s">
        <v>19</v>
      </c>
      <c r="M8" s="220"/>
      <c r="N8" s="220"/>
      <c r="O8" s="229" t="s">
        <v>1</v>
      </c>
      <c r="P8" s="231" t="s">
        <v>27</v>
      </c>
      <c r="Q8" s="233" t="s">
        <v>19</v>
      </c>
      <c r="R8" s="182"/>
      <c r="S8" s="182"/>
      <c r="T8" s="182" t="s">
        <v>1</v>
      </c>
      <c r="U8" s="184" t="s">
        <v>24</v>
      </c>
      <c r="V8" s="218" t="s">
        <v>19</v>
      </c>
      <c r="W8" s="195"/>
      <c r="X8" s="195"/>
      <c r="Y8" s="195" t="s">
        <v>1</v>
      </c>
      <c r="Z8" s="197" t="s">
        <v>23</v>
      </c>
      <c r="AA8" s="23"/>
      <c r="AB8" s="23"/>
      <c r="AC8" s="23"/>
      <c r="AD8" s="23"/>
      <c r="AE8" s="23"/>
      <c r="AF8" s="23"/>
    </row>
    <row r="9" spans="1:32" s="7" customFormat="1" ht="89.25" customHeight="1" x14ac:dyDescent="0.25">
      <c r="A9" s="172"/>
      <c r="B9" s="172"/>
      <c r="C9" s="172"/>
      <c r="D9" s="172"/>
      <c r="E9" s="21" t="s">
        <v>18</v>
      </c>
      <c r="F9" s="22" t="s">
        <v>21</v>
      </c>
      <c r="G9" s="9" t="s">
        <v>30</v>
      </c>
      <c r="H9" s="10" t="s">
        <v>31</v>
      </c>
      <c r="I9" s="11" t="s">
        <v>29</v>
      </c>
      <c r="J9" s="228"/>
      <c r="K9" s="235"/>
      <c r="L9" s="12" t="s">
        <v>30</v>
      </c>
      <c r="M9" s="13" t="s">
        <v>31</v>
      </c>
      <c r="N9" s="14" t="s">
        <v>28</v>
      </c>
      <c r="O9" s="230"/>
      <c r="P9" s="232"/>
      <c r="Q9" s="15" t="s">
        <v>30</v>
      </c>
      <c r="R9" s="16" t="s">
        <v>31</v>
      </c>
      <c r="S9" s="17" t="s">
        <v>26</v>
      </c>
      <c r="T9" s="183"/>
      <c r="U9" s="185"/>
      <c r="V9" s="18" t="s">
        <v>30</v>
      </c>
      <c r="W9" s="19" t="s">
        <v>31</v>
      </c>
      <c r="X9" s="20" t="s">
        <v>25</v>
      </c>
      <c r="Y9" s="196"/>
      <c r="Z9" s="198"/>
      <c r="AA9" s="23"/>
      <c r="AB9" s="23"/>
      <c r="AC9" s="23"/>
      <c r="AD9" s="23"/>
      <c r="AE9" s="23"/>
      <c r="AF9" s="23"/>
    </row>
    <row r="10" spans="1:32" ht="71.25" customHeight="1" x14ac:dyDescent="0.25">
      <c r="A10" s="130" t="s">
        <v>41</v>
      </c>
      <c r="B10" s="169" t="s">
        <v>374</v>
      </c>
      <c r="C10" s="132" t="s">
        <v>429</v>
      </c>
      <c r="D10" s="148" t="s">
        <v>461</v>
      </c>
      <c r="E10" s="148" t="s">
        <v>375</v>
      </c>
      <c r="F10" s="120">
        <v>1</v>
      </c>
      <c r="G10" s="121">
        <v>16</v>
      </c>
      <c r="H10" s="121">
        <v>16</v>
      </c>
      <c r="I10" s="124">
        <f>IFERROR((G10/H10),0)</f>
        <v>1</v>
      </c>
      <c r="J10" s="120" t="s">
        <v>516</v>
      </c>
      <c r="K10" s="123">
        <f>IFERROR(IF(F10="Según demanda",G10/H10,G10/F10),0)</f>
        <v>16</v>
      </c>
      <c r="L10" s="121"/>
      <c r="M10" s="121"/>
      <c r="N10" s="124">
        <f>IFERROR((L10/M10),0)</f>
        <v>0</v>
      </c>
      <c r="O10" s="120"/>
      <c r="P10" s="123">
        <f>IFERROR(IF(F10="Según demanda",(L10+G10)/(H10+M10),(L10+G10)/F10),0)</f>
        <v>16</v>
      </c>
      <c r="Q10" s="121"/>
      <c r="R10" s="121"/>
      <c r="S10" s="124">
        <f>IFERROR((Q10/R10),0)</f>
        <v>0</v>
      </c>
      <c r="T10" s="120"/>
      <c r="U10" s="123">
        <f>IFERROR(IF(F10="Según demanda",(Q10+L10+G10)/(H10+M10+R10),(Q10+L10+G10)/F10),0)</f>
        <v>16</v>
      </c>
      <c r="V10" s="121"/>
      <c r="W10" s="121"/>
      <c r="X10" s="124">
        <f>IFERROR((V10/W10),0)</f>
        <v>0</v>
      </c>
      <c r="Y10" s="120"/>
      <c r="Z10" s="123">
        <f>IFERROR(IF(F10="Según demanda",(V10+Q10+L10+G10)/(H10+M10+R10+W10),(V10+Q10+L10+G10)/F10),0)</f>
        <v>16</v>
      </c>
      <c r="AA10" s="79"/>
    </row>
    <row r="11" spans="1:32" ht="42.75" customHeight="1" x14ac:dyDescent="0.25">
      <c r="A11" s="130" t="s">
        <v>9</v>
      </c>
      <c r="B11" s="262"/>
      <c r="C11" s="132" t="s">
        <v>430</v>
      </c>
      <c r="D11" s="148" t="s">
        <v>376</v>
      </c>
      <c r="E11" s="148" t="s">
        <v>375</v>
      </c>
      <c r="F11" s="120">
        <v>1</v>
      </c>
      <c r="G11" s="121">
        <v>1</v>
      </c>
      <c r="H11" s="121">
        <v>1</v>
      </c>
      <c r="I11" s="124">
        <f>IFERROR((G11/H11),0)</f>
        <v>1</v>
      </c>
      <c r="J11" s="120" t="s">
        <v>517</v>
      </c>
      <c r="K11" s="123">
        <f>IFERROR(IF(F11="Según demanda",G11/H11,G11/F11),0)</f>
        <v>1</v>
      </c>
      <c r="L11" s="121"/>
      <c r="M11" s="121"/>
      <c r="N11" s="124">
        <f t="shared" ref="N11:N24" si="0">IFERROR((L11/M11),0)</f>
        <v>0</v>
      </c>
      <c r="O11" s="120"/>
      <c r="P11" s="123">
        <f t="shared" ref="P11:P24" si="1">IFERROR(IF(F11="Según demanda",(L11+G11)/(H11+M11),(L11+G11)/F11),0)</f>
        <v>1</v>
      </c>
      <c r="Q11" s="121"/>
      <c r="R11" s="121"/>
      <c r="S11" s="124">
        <f t="shared" ref="S11:S63" si="2">IFERROR((Q11/R11),0)</f>
        <v>0</v>
      </c>
      <c r="T11" s="120"/>
      <c r="U11" s="123">
        <f t="shared" ref="U11:U50" si="3">IFERROR(IF(F11="Según demanda",(Q11+L11+G11)/(H11+M11+R11),(Q11+L11+G11)/F11),0)</f>
        <v>1</v>
      </c>
      <c r="V11" s="121"/>
      <c r="W11" s="121"/>
      <c r="X11" s="124">
        <f t="shared" ref="X11:X24" si="4">IFERROR((V11/W11),0)</f>
        <v>0</v>
      </c>
      <c r="Y11" s="120"/>
      <c r="Z11" s="123">
        <f t="shared" ref="Z11:Z24" si="5">IFERROR(IF(F11="Según demanda",(V11+Q11+L11+G11)/(H11+M11+R11+W11),(V11+Q11+L11+G11)/F11),0)</f>
        <v>1</v>
      </c>
    </row>
    <row r="12" spans="1:32" ht="42.75" customHeight="1" x14ac:dyDescent="0.25">
      <c r="A12" s="130" t="s">
        <v>11</v>
      </c>
      <c r="B12" s="170"/>
      <c r="C12" s="132" t="s">
        <v>431</v>
      </c>
      <c r="D12" s="148" t="s">
        <v>377</v>
      </c>
      <c r="E12" s="148" t="s">
        <v>378</v>
      </c>
      <c r="F12" s="120">
        <v>4</v>
      </c>
      <c r="G12" s="121">
        <v>1</v>
      </c>
      <c r="H12" s="26">
        <v>4</v>
      </c>
      <c r="I12" s="124">
        <f t="shared" ref="I12:I44" si="6">IFERROR((G12/H12),0)</f>
        <v>0.25</v>
      </c>
      <c r="J12" s="120" t="s">
        <v>518</v>
      </c>
      <c r="K12" s="123">
        <f t="shared" ref="K12:K44" si="7">IFERROR(IF(F12="Según demanda",G12/H12,G12/F12),0)</f>
        <v>0.25</v>
      </c>
      <c r="L12" s="121"/>
      <c r="M12" s="121"/>
      <c r="N12" s="124">
        <f t="shared" si="0"/>
        <v>0</v>
      </c>
      <c r="O12" s="120"/>
      <c r="P12" s="123">
        <f t="shared" si="1"/>
        <v>0.25</v>
      </c>
      <c r="Q12" s="121"/>
      <c r="R12" s="121"/>
      <c r="S12" s="124">
        <f t="shared" si="2"/>
        <v>0</v>
      </c>
      <c r="T12" s="120"/>
      <c r="U12" s="123">
        <f t="shared" si="3"/>
        <v>0.25</v>
      </c>
      <c r="V12" s="121"/>
      <c r="W12" s="121"/>
      <c r="X12" s="124">
        <f t="shared" si="4"/>
        <v>0</v>
      </c>
      <c r="Y12" s="120"/>
      <c r="Z12" s="123">
        <f t="shared" si="5"/>
        <v>0.25</v>
      </c>
    </row>
    <row r="13" spans="1:32" ht="57" customHeight="1" x14ac:dyDescent="0.25">
      <c r="A13" s="130" t="s">
        <v>9</v>
      </c>
      <c r="B13" s="169" t="s">
        <v>379</v>
      </c>
      <c r="C13" s="132" t="s">
        <v>432</v>
      </c>
      <c r="D13" s="148" t="s">
        <v>380</v>
      </c>
      <c r="E13" s="148" t="s">
        <v>381</v>
      </c>
      <c r="F13" s="120">
        <v>4</v>
      </c>
      <c r="G13" s="121">
        <v>1</v>
      </c>
      <c r="H13" s="26">
        <v>4</v>
      </c>
      <c r="I13" s="124">
        <f t="shared" si="6"/>
        <v>0.25</v>
      </c>
      <c r="J13" s="120" t="s">
        <v>519</v>
      </c>
      <c r="K13" s="123">
        <f t="shared" si="7"/>
        <v>0.25</v>
      </c>
      <c r="L13" s="121"/>
      <c r="M13" s="121"/>
      <c r="N13" s="124">
        <f t="shared" si="0"/>
        <v>0</v>
      </c>
      <c r="O13" s="120"/>
      <c r="P13" s="123">
        <f t="shared" si="1"/>
        <v>0.25</v>
      </c>
      <c r="Q13" s="121"/>
      <c r="R13" s="121"/>
      <c r="S13" s="124">
        <f t="shared" si="2"/>
        <v>0</v>
      </c>
      <c r="T13" s="120"/>
      <c r="U13" s="123">
        <f t="shared" si="3"/>
        <v>0.25</v>
      </c>
      <c r="V13" s="121"/>
      <c r="W13" s="121"/>
      <c r="X13" s="124">
        <f t="shared" si="4"/>
        <v>0</v>
      </c>
      <c r="Y13" s="120"/>
      <c r="Z13" s="123">
        <f t="shared" si="5"/>
        <v>0.25</v>
      </c>
    </row>
    <row r="14" spans="1:32" ht="42.75" x14ac:dyDescent="0.25">
      <c r="A14" s="130" t="s">
        <v>9</v>
      </c>
      <c r="B14" s="262"/>
      <c r="C14" s="132" t="s">
        <v>382</v>
      </c>
      <c r="D14" s="148" t="s">
        <v>383</v>
      </c>
      <c r="E14" s="148" t="s">
        <v>381</v>
      </c>
      <c r="F14" s="120" t="s">
        <v>384</v>
      </c>
      <c r="G14" s="121">
        <v>0</v>
      </c>
      <c r="H14" s="26">
        <v>0</v>
      </c>
      <c r="I14" s="124">
        <f t="shared" si="6"/>
        <v>0</v>
      </c>
      <c r="J14" s="120" t="s">
        <v>520</v>
      </c>
      <c r="K14" s="123">
        <f t="shared" si="7"/>
        <v>0</v>
      </c>
      <c r="L14" s="121"/>
      <c r="M14" s="121"/>
      <c r="N14" s="124">
        <f t="shared" si="0"/>
        <v>0</v>
      </c>
      <c r="O14" s="120"/>
      <c r="P14" s="123">
        <f t="shared" si="1"/>
        <v>0</v>
      </c>
      <c r="Q14" s="121"/>
      <c r="R14" s="121"/>
      <c r="S14" s="124">
        <f>IFERROR((Q14/R14),0)</f>
        <v>0</v>
      </c>
      <c r="T14" s="120"/>
      <c r="U14" s="123">
        <f t="shared" si="3"/>
        <v>0</v>
      </c>
      <c r="V14" s="121"/>
      <c r="W14" s="121"/>
      <c r="X14" s="124">
        <f t="shared" si="4"/>
        <v>0</v>
      </c>
      <c r="Y14" s="120"/>
      <c r="Z14" s="123">
        <f>IFERROR(IF(F14="Según demanda",(V14+Q14+L14+G14)/(H14+M14+R14+W14),(V14+Q14+L14+G14)/F14),0)</f>
        <v>0</v>
      </c>
    </row>
    <row r="15" spans="1:32" ht="42.75" x14ac:dyDescent="0.25">
      <c r="A15" s="130" t="s">
        <v>41</v>
      </c>
      <c r="B15" s="170"/>
      <c r="C15" s="132" t="s">
        <v>385</v>
      </c>
      <c r="D15" s="148" t="s">
        <v>386</v>
      </c>
      <c r="E15" s="148" t="s">
        <v>375</v>
      </c>
      <c r="F15" s="120">
        <v>1</v>
      </c>
      <c r="G15" s="121">
        <v>0</v>
      </c>
      <c r="H15" s="121">
        <v>0</v>
      </c>
      <c r="I15" s="124">
        <f t="shared" si="6"/>
        <v>0</v>
      </c>
      <c r="J15" s="120"/>
      <c r="K15" s="123">
        <f t="shared" si="7"/>
        <v>0</v>
      </c>
      <c r="L15" s="121"/>
      <c r="M15" s="121"/>
      <c r="N15" s="124">
        <f t="shared" si="0"/>
        <v>0</v>
      </c>
      <c r="O15" s="120"/>
      <c r="P15" s="123">
        <f t="shared" si="1"/>
        <v>0</v>
      </c>
      <c r="Q15" s="121"/>
      <c r="R15" s="121"/>
      <c r="S15" s="124">
        <f t="shared" si="2"/>
        <v>0</v>
      </c>
      <c r="T15" s="120"/>
      <c r="U15" s="123">
        <f t="shared" si="3"/>
        <v>0</v>
      </c>
      <c r="V15" s="121"/>
      <c r="W15" s="121"/>
      <c r="X15" s="124">
        <f t="shared" si="4"/>
        <v>0</v>
      </c>
      <c r="Y15" s="120"/>
      <c r="Z15" s="123">
        <f t="shared" si="5"/>
        <v>0</v>
      </c>
    </row>
    <row r="16" spans="1:32" ht="71.25" customHeight="1" x14ac:dyDescent="0.25">
      <c r="A16" s="130" t="s">
        <v>12</v>
      </c>
      <c r="B16" s="308" t="s">
        <v>387</v>
      </c>
      <c r="C16" s="132" t="s">
        <v>433</v>
      </c>
      <c r="D16" s="148" t="s">
        <v>393</v>
      </c>
      <c r="E16" s="148" t="s">
        <v>480</v>
      </c>
      <c r="F16" s="120">
        <v>1</v>
      </c>
      <c r="G16" s="121">
        <v>0</v>
      </c>
      <c r="H16" s="121">
        <v>0</v>
      </c>
      <c r="I16" s="124">
        <f t="shared" si="6"/>
        <v>0</v>
      </c>
      <c r="J16" s="120" t="s">
        <v>521</v>
      </c>
      <c r="K16" s="123">
        <f t="shared" si="7"/>
        <v>0</v>
      </c>
      <c r="L16" s="121"/>
      <c r="M16" s="121"/>
      <c r="N16" s="124">
        <f t="shared" si="0"/>
        <v>0</v>
      </c>
      <c r="O16" s="120"/>
      <c r="P16" s="123">
        <f t="shared" si="1"/>
        <v>0</v>
      </c>
      <c r="Q16" s="121"/>
      <c r="R16" s="121"/>
      <c r="S16" s="124">
        <f t="shared" si="2"/>
        <v>0</v>
      </c>
      <c r="T16" s="120"/>
      <c r="U16" s="123">
        <f t="shared" si="3"/>
        <v>0</v>
      </c>
      <c r="V16" s="121"/>
      <c r="W16" s="121"/>
      <c r="X16" s="124">
        <f t="shared" si="4"/>
        <v>0</v>
      </c>
      <c r="Y16" s="120"/>
      <c r="Z16" s="123">
        <f t="shared" si="5"/>
        <v>0</v>
      </c>
    </row>
    <row r="17" spans="1:26" ht="71.25" x14ac:dyDescent="0.25">
      <c r="A17" s="130" t="s">
        <v>13</v>
      </c>
      <c r="B17" s="309"/>
      <c r="C17" s="132" t="s">
        <v>388</v>
      </c>
      <c r="D17" s="148" t="s">
        <v>389</v>
      </c>
      <c r="E17" s="148" t="s">
        <v>375</v>
      </c>
      <c r="F17" s="120">
        <v>1</v>
      </c>
      <c r="G17" s="121">
        <v>1</v>
      </c>
      <c r="H17" s="121">
        <v>1</v>
      </c>
      <c r="I17" s="124">
        <f t="shared" si="6"/>
        <v>1</v>
      </c>
      <c r="J17" s="120" t="s">
        <v>522</v>
      </c>
      <c r="K17" s="123">
        <f t="shared" si="7"/>
        <v>1</v>
      </c>
      <c r="L17" s="121"/>
      <c r="M17" s="121"/>
      <c r="N17" s="124">
        <f t="shared" si="0"/>
        <v>0</v>
      </c>
      <c r="O17" s="120"/>
      <c r="P17" s="123">
        <f t="shared" si="1"/>
        <v>1</v>
      </c>
      <c r="Q17" s="121"/>
      <c r="R17" s="121"/>
      <c r="S17" s="124">
        <f t="shared" si="2"/>
        <v>0</v>
      </c>
      <c r="T17" s="120"/>
      <c r="U17" s="123">
        <f t="shared" si="3"/>
        <v>1</v>
      </c>
      <c r="V17" s="121"/>
      <c r="W17" s="121"/>
      <c r="X17" s="124">
        <f t="shared" si="4"/>
        <v>0</v>
      </c>
      <c r="Y17" s="120"/>
      <c r="Z17" s="123">
        <f>IFERROR(IF(F17="Según demanda",(V17+Q17+L17+G17)/(H17+M17+R17+W17),(V17+Q17+L17+G17)/F17),0)</f>
        <v>1</v>
      </c>
    </row>
    <row r="18" spans="1:26" ht="42.75" x14ac:dyDescent="0.25">
      <c r="A18" s="130" t="s">
        <v>14</v>
      </c>
      <c r="B18" s="309"/>
      <c r="C18" s="132" t="s">
        <v>390</v>
      </c>
      <c r="D18" s="148" t="s">
        <v>391</v>
      </c>
      <c r="E18" s="148" t="s">
        <v>375</v>
      </c>
      <c r="F18" s="120" t="s">
        <v>395</v>
      </c>
      <c r="G18" s="121">
        <v>1</v>
      </c>
      <c r="H18" s="121">
        <v>1</v>
      </c>
      <c r="I18" s="124">
        <f t="shared" si="6"/>
        <v>1</v>
      </c>
      <c r="J18" s="120" t="s">
        <v>523</v>
      </c>
      <c r="K18" s="123">
        <f t="shared" si="7"/>
        <v>1</v>
      </c>
      <c r="L18" s="121"/>
      <c r="M18" s="121"/>
      <c r="N18" s="124">
        <f t="shared" si="0"/>
        <v>0</v>
      </c>
      <c r="O18" s="120"/>
      <c r="P18" s="123">
        <f t="shared" si="1"/>
        <v>1</v>
      </c>
      <c r="Q18" s="121"/>
      <c r="R18" s="121"/>
      <c r="S18" s="124">
        <f t="shared" si="2"/>
        <v>0</v>
      </c>
      <c r="T18" s="120"/>
      <c r="U18" s="123">
        <f t="shared" si="3"/>
        <v>1</v>
      </c>
      <c r="V18" s="121"/>
      <c r="W18" s="121"/>
      <c r="X18" s="124">
        <f t="shared" si="4"/>
        <v>0</v>
      </c>
      <c r="Y18" s="120"/>
      <c r="Z18" s="123">
        <f t="shared" si="5"/>
        <v>1</v>
      </c>
    </row>
    <row r="19" spans="1:26" ht="57" customHeight="1" x14ac:dyDescent="0.25">
      <c r="A19" s="130" t="s">
        <v>42</v>
      </c>
      <c r="B19" s="310"/>
      <c r="C19" s="132" t="s">
        <v>392</v>
      </c>
      <c r="D19" s="148" t="s">
        <v>393</v>
      </c>
      <c r="E19" s="148" t="s">
        <v>394</v>
      </c>
      <c r="F19" s="120">
        <v>1</v>
      </c>
      <c r="G19" s="121">
        <v>16</v>
      </c>
      <c r="H19" s="26">
        <v>16</v>
      </c>
      <c r="I19" s="124">
        <f t="shared" si="6"/>
        <v>1</v>
      </c>
      <c r="J19" s="120" t="s">
        <v>524</v>
      </c>
      <c r="K19" s="123">
        <f t="shared" si="7"/>
        <v>16</v>
      </c>
      <c r="L19" s="121"/>
      <c r="M19" s="121"/>
      <c r="N19" s="124">
        <f t="shared" si="0"/>
        <v>0</v>
      </c>
      <c r="O19" s="120"/>
      <c r="P19" s="123">
        <f t="shared" si="1"/>
        <v>16</v>
      </c>
      <c r="Q19" s="121"/>
      <c r="R19" s="121"/>
      <c r="S19" s="124">
        <f t="shared" si="2"/>
        <v>0</v>
      </c>
      <c r="T19" s="120"/>
      <c r="U19" s="123">
        <f t="shared" si="3"/>
        <v>16</v>
      </c>
      <c r="V19" s="121"/>
      <c r="W19" s="121"/>
      <c r="X19" s="124">
        <f t="shared" si="4"/>
        <v>0</v>
      </c>
      <c r="Y19" s="120"/>
      <c r="Z19" s="123">
        <f t="shared" si="5"/>
        <v>16</v>
      </c>
    </row>
    <row r="20" spans="1:26" ht="171" customHeight="1" x14ac:dyDescent="0.25">
      <c r="A20" s="130" t="s">
        <v>10</v>
      </c>
      <c r="B20" s="169" t="s">
        <v>454</v>
      </c>
      <c r="C20" s="148" t="s">
        <v>396</v>
      </c>
      <c r="D20" s="148" t="s">
        <v>397</v>
      </c>
      <c r="E20" s="148" t="s">
        <v>398</v>
      </c>
      <c r="F20" s="120" t="s">
        <v>395</v>
      </c>
      <c r="G20" s="121"/>
      <c r="H20" s="121"/>
      <c r="I20" s="124">
        <f t="shared" si="6"/>
        <v>0</v>
      </c>
      <c r="J20" s="120"/>
      <c r="K20" s="123">
        <f t="shared" si="7"/>
        <v>0</v>
      </c>
      <c r="L20" s="121"/>
      <c r="M20" s="121"/>
      <c r="N20" s="124">
        <f t="shared" si="0"/>
        <v>0</v>
      </c>
      <c r="O20" s="120"/>
      <c r="P20" s="123">
        <f t="shared" si="1"/>
        <v>0</v>
      </c>
      <c r="Q20" s="121"/>
      <c r="R20" s="121"/>
      <c r="S20" s="124">
        <f t="shared" si="2"/>
        <v>0</v>
      </c>
      <c r="T20" s="120"/>
      <c r="U20" s="123">
        <f t="shared" si="3"/>
        <v>0</v>
      </c>
      <c r="V20" s="121"/>
      <c r="W20" s="121"/>
      <c r="X20" s="124">
        <f t="shared" si="4"/>
        <v>0</v>
      </c>
      <c r="Y20" s="120"/>
      <c r="Z20" s="123">
        <f>IFERROR(IF(F20="Según demanda",(V20+Q20+L20+G20)/(H20+M20+R20+W20),(V20+Q20+L20+G20)/F20),0)</f>
        <v>0</v>
      </c>
    </row>
    <row r="21" spans="1:26" ht="142.5" customHeight="1" x14ac:dyDescent="0.25">
      <c r="A21" s="130" t="s">
        <v>10</v>
      </c>
      <c r="B21" s="170"/>
      <c r="C21" s="148" t="s">
        <v>399</v>
      </c>
      <c r="D21" s="148" t="s">
        <v>397</v>
      </c>
      <c r="E21" s="148" t="s">
        <v>400</v>
      </c>
      <c r="F21" s="120" t="s">
        <v>395</v>
      </c>
      <c r="G21" s="121">
        <v>3</v>
      </c>
      <c r="H21" s="121">
        <v>4</v>
      </c>
      <c r="I21" s="124">
        <f t="shared" si="6"/>
        <v>0.75</v>
      </c>
      <c r="J21" s="120"/>
      <c r="K21" s="123">
        <f t="shared" si="7"/>
        <v>0.75</v>
      </c>
      <c r="L21" s="121"/>
      <c r="M21" s="121"/>
      <c r="N21" s="124">
        <f t="shared" si="0"/>
        <v>0</v>
      </c>
      <c r="O21" s="120"/>
      <c r="P21" s="123">
        <f t="shared" si="1"/>
        <v>0.75</v>
      </c>
      <c r="Q21" s="121"/>
      <c r="R21" s="121"/>
      <c r="S21" s="124">
        <f t="shared" si="2"/>
        <v>0</v>
      </c>
      <c r="T21" s="120"/>
      <c r="U21" s="123">
        <f t="shared" si="3"/>
        <v>0.75</v>
      </c>
      <c r="V21" s="121"/>
      <c r="W21" s="121"/>
      <c r="X21" s="124">
        <f t="shared" si="4"/>
        <v>0</v>
      </c>
      <c r="Y21" s="120"/>
      <c r="Z21" s="123">
        <f t="shared" si="5"/>
        <v>0.75</v>
      </c>
    </row>
    <row r="22" spans="1:26" ht="57" customHeight="1" x14ac:dyDescent="0.25">
      <c r="A22" s="130" t="s">
        <v>15</v>
      </c>
      <c r="B22" s="169" t="s">
        <v>455</v>
      </c>
      <c r="C22" s="148" t="s">
        <v>434</v>
      </c>
      <c r="D22" s="148" t="s">
        <v>462</v>
      </c>
      <c r="E22" s="148" t="s">
        <v>394</v>
      </c>
      <c r="F22" s="120" t="s">
        <v>384</v>
      </c>
      <c r="G22" s="121">
        <v>1</v>
      </c>
      <c r="H22" s="26">
        <v>1</v>
      </c>
      <c r="I22" s="124">
        <f t="shared" si="6"/>
        <v>1</v>
      </c>
      <c r="J22" s="120"/>
      <c r="K22" s="123">
        <f t="shared" si="7"/>
        <v>1</v>
      </c>
      <c r="L22" s="121"/>
      <c r="M22" s="121"/>
      <c r="N22" s="124">
        <f t="shared" si="0"/>
        <v>0</v>
      </c>
      <c r="O22" s="120"/>
      <c r="P22" s="123">
        <f t="shared" si="1"/>
        <v>1</v>
      </c>
      <c r="Q22" s="121"/>
      <c r="R22" s="121"/>
      <c r="S22" s="124">
        <f t="shared" si="2"/>
        <v>0</v>
      </c>
      <c r="T22" s="120"/>
      <c r="U22" s="123">
        <f t="shared" si="3"/>
        <v>1</v>
      </c>
      <c r="V22" s="121"/>
      <c r="W22" s="121"/>
      <c r="X22" s="124">
        <f t="shared" si="4"/>
        <v>0</v>
      </c>
      <c r="Y22" s="120"/>
      <c r="Z22" s="123">
        <f>IFERROR(IF(F22="Según demanda",(V22+Q22+L22+G22)/(H22+M22+R22+W22),(V22+Q22+L22+G22)/F22),0)</f>
        <v>1</v>
      </c>
    </row>
    <row r="23" spans="1:26" ht="57" customHeight="1" x14ac:dyDescent="0.25">
      <c r="A23" s="130" t="s">
        <v>43</v>
      </c>
      <c r="B23" s="170"/>
      <c r="C23" s="148" t="s">
        <v>435</v>
      </c>
      <c r="D23" s="148" t="s">
        <v>463</v>
      </c>
      <c r="E23" s="148" t="s">
        <v>481</v>
      </c>
      <c r="F23" s="120" t="s">
        <v>384</v>
      </c>
      <c r="G23" s="121">
        <v>2</v>
      </c>
      <c r="H23" s="26">
        <v>2</v>
      </c>
      <c r="I23" s="124">
        <f t="shared" si="6"/>
        <v>1</v>
      </c>
      <c r="J23" s="120" t="s">
        <v>525</v>
      </c>
      <c r="K23" s="123">
        <f t="shared" si="7"/>
        <v>1</v>
      </c>
      <c r="L23" s="121"/>
      <c r="M23" s="121"/>
      <c r="N23" s="124">
        <f t="shared" si="0"/>
        <v>0</v>
      </c>
      <c r="O23" s="120"/>
      <c r="P23" s="123">
        <f t="shared" si="1"/>
        <v>1</v>
      </c>
      <c r="Q23" s="121"/>
      <c r="R23" s="121"/>
      <c r="S23" s="124">
        <f t="shared" si="2"/>
        <v>0</v>
      </c>
      <c r="T23" s="120"/>
      <c r="U23" s="123">
        <f t="shared" si="3"/>
        <v>1</v>
      </c>
      <c r="V23" s="121"/>
      <c r="W23" s="121"/>
      <c r="X23" s="124">
        <f t="shared" si="4"/>
        <v>0</v>
      </c>
      <c r="Y23" s="120"/>
      <c r="Z23" s="123">
        <f t="shared" si="5"/>
        <v>1</v>
      </c>
    </row>
    <row r="24" spans="1:26" ht="57" customHeight="1" x14ac:dyDescent="0.25">
      <c r="A24" s="130" t="s">
        <v>16</v>
      </c>
      <c r="B24" s="157" t="s">
        <v>401</v>
      </c>
      <c r="C24" s="157" t="s">
        <v>402</v>
      </c>
      <c r="D24" s="157" t="s">
        <v>403</v>
      </c>
      <c r="E24" s="148" t="s">
        <v>375</v>
      </c>
      <c r="F24" s="120" t="s">
        <v>384</v>
      </c>
      <c r="G24" s="121">
        <v>0</v>
      </c>
      <c r="H24" s="26">
        <v>0</v>
      </c>
      <c r="I24" s="124">
        <f t="shared" si="6"/>
        <v>0</v>
      </c>
      <c r="J24" s="120"/>
      <c r="K24" s="123">
        <f t="shared" si="7"/>
        <v>0</v>
      </c>
      <c r="L24" s="121"/>
      <c r="M24" s="121"/>
      <c r="N24" s="124">
        <f t="shared" si="0"/>
        <v>0</v>
      </c>
      <c r="O24" s="120"/>
      <c r="P24" s="123">
        <f t="shared" si="1"/>
        <v>0</v>
      </c>
      <c r="Q24" s="121"/>
      <c r="R24" s="121"/>
      <c r="S24" s="124">
        <f t="shared" si="2"/>
        <v>0</v>
      </c>
      <c r="T24" s="120"/>
      <c r="U24" s="123">
        <f t="shared" si="3"/>
        <v>0</v>
      </c>
      <c r="V24" s="121"/>
      <c r="W24" s="121"/>
      <c r="X24" s="124">
        <f t="shared" si="4"/>
        <v>0</v>
      </c>
      <c r="Y24" s="120"/>
      <c r="Z24" s="123">
        <f t="shared" si="5"/>
        <v>0</v>
      </c>
    </row>
    <row r="25" spans="1:26" ht="57" customHeight="1" x14ac:dyDescent="0.25">
      <c r="A25" s="34" t="s">
        <v>38</v>
      </c>
      <c r="B25" s="157" t="s">
        <v>404</v>
      </c>
      <c r="C25" s="157" t="s">
        <v>405</v>
      </c>
      <c r="D25" s="157" t="s">
        <v>406</v>
      </c>
      <c r="E25" s="148" t="s">
        <v>375</v>
      </c>
      <c r="F25" s="120">
        <v>2</v>
      </c>
      <c r="G25" s="121">
        <v>6</v>
      </c>
      <c r="H25" s="26">
        <v>6</v>
      </c>
      <c r="I25" s="124">
        <f t="shared" si="6"/>
        <v>1</v>
      </c>
      <c r="J25" s="8" t="s">
        <v>526</v>
      </c>
      <c r="K25" s="123">
        <f t="shared" si="7"/>
        <v>3</v>
      </c>
      <c r="L25" s="121"/>
      <c r="M25" s="121"/>
      <c r="N25" s="124">
        <f t="shared" ref="N25:N50" si="8">IFERROR((L25/M25),0)</f>
        <v>0</v>
      </c>
      <c r="O25" s="117"/>
      <c r="P25" s="123">
        <f t="shared" ref="P25:P50" si="9">IFERROR(IF(F25="Según demanda",(L25+G25)/(H25+M25),(L25+G25)/F25),0)</f>
        <v>3</v>
      </c>
      <c r="Q25" s="120"/>
      <c r="R25" s="121"/>
      <c r="S25" s="124">
        <f t="shared" si="2"/>
        <v>0</v>
      </c>
      <c r="T25" s="117"/>
      <c r="U25" s="123">
        <f t="shared" si="3"/>
        <v>3</v>
      </c>
      <c r="V25" s="121"/>
      <c r="W25" s="121"/>
      <c r="X25" s="124">
        <f t="shared" ref="X25:X49" si="10">IFERROR((V25/W25),0)</f>
        <v>0</v>
      </c>
      <c r="Y25" s="8"/>
      <c r="Z25" s="123">
        <f t="shared" ref="Z25:Z30" si="11">IFERROR(IF(F25="Según demanda",(V25+Q25+L25+G25)/(H25+M25+R25+W25),(V25+Q25+L25+G25)/F25),0)</f>
        <v>3</v>
      </c>
    </row>
    <row r="26" spans="1:26" ht="142.5" customHeight="1" x14ac:dyDescent="0.25">
      <c r="A26" s="34" t="s">
        <v>39</v>
      </c>
      <c r="B26" s="148" t="s">
        <v>407</v>
      </c>
      <c r="C26" s="99" t="s">
        <v>408</v>
      </c>
      <c r="D26" s="148" t="s">
        <v>409</v>
      </c>
      <c r="E26" s="148" t="s">
        <v>410</v>
      </c>
      <c r="F26" s="120">
        <v>1</v>
      </c>
      <c r="G26" s="121">
        <v>2</v>
      </c>
      <c r="H26" s="26">
        <v>2</v>
      </c>
      <c r="I26" s="124">
        <f t="shared" si="6"/>
        <v>1</v>
      </c>
      <c r="J26" s="8" t="s">
        <v>528</v>
      </c>
      <c r="K26" s="123">
        <f t="shared" si="7"/>
        <v>2</v>
      </c>
      <c r="L26" s="121"/>
      <c r="M26" s="121"/>
      <c r="N26" s="124">
        <f t="shared" si="8"/>
        <v>0</v>
      </c>
      <c r="O26" s="117"/>
      <c r="P26" s="123">
        <f t="shared" si="9"/>
        <v>2</v>
      </c>
      <c r="Q26" s="120"/>
      <c r="R26" s="121"/>
      <c r="S26" s="124">
        <f t="shared" si="2"/>
        <v>0</v>
      </c>
      <c r="T26" s="117"/>
      <c r="U26" s="123">
        <f t="shared" si="3"/>
        <v>2</v>
      </c>
      <c r="V26" s="121"/>
      <c r="W26" s="121"/>
      <c r="X26" s="124">
        <f t="shared" si="10"/>
        <v>0</v>
      </c>
      <c r="Y26" s="117"/>
      <c r="Z26" s="123">
        <f t="shared" si="11"/>
        <v>2</v>
      </c>
    </row>
    <row r="27" spans="1:26" ht="71.25" customHeight="1" x14ac:dyDescent="0.25">
      <c r="A27" s="34" t="s">
        <v>40</v>
      </c>
      <c r="B27" s="169" t="s">
        <v>419</v>
      </c>
      <c r="C27" s="176" t="s">
        <v>436</v>
      </c>
      <c r="D27" s="135" t="s">
        <v>464</v>
      </c>
      <c r="E27" s="148" t="s">
        <v>482</v>
      </c>
      <c r="F27" s="120" t="s">
        <v>384</v>
      </c>
      <c r="G27" s="121">
        <v>10</v>
      </c>
      <c r="H27" s="26">
        <v>10</v>
      </c>
      <c r="I27" s="124">
        <f t="shared" si="6"/>
        <v>1</v>
      </c>
      <c r="J27" s="8"/>
      <c r="K27" s="123">
        <f t="shared" si="7"/>
        <v>1</v>
      </c>
      <c r="L27" s="121"/>
      <c r="M27" s="121"/>
      <c r="N27" s="124">
        <f t="shared" si="8"/>
        <v>0</v>
      </c>
      <c r="O27" s="8"/>
      <c r="P27" s="123">
        <f t="shared" si="9"/>
        <v>1</v>
      </c>
      <c r="Q27" s="120"/>
      <c r="R27" s="121"/>
      <c r="S27" s="124">
        <f t="shared" si="2"/>
        <v>0</v>
      </c>
      <c r="T27" s="8"/>
      <c r="U27" s="123">
        <f t="shared" si="3"/>
        <v>1</v>
      </c>
      <c r="V27" s="121"/>
      <c r="W27" s="121"/>
      <c r="X27" s="124">
        <f t="shared" si="10"/>
        <v>0</v>
      </c>
      <c r="Y27" s="8"/>
      <c r="Z27" s="123">
        <f t="shared" si="11"/>
        <v>1</v>
      </c>
    </row>
    <row r="28" spans="1:26" ht="71.25" customHeight="1" x14ac:dyDescent="0.25">
      <c r="A28" s="34" t="s">
        <v>40</v>
      </c>
      <c r="B28" s="262"/>
      <c r="C28" s="177"/>
      <c r="D28" s="166" t="s">
        <v>420</v>
      </c>
      <c r="E28" s="102" t="s">
        <v>421</v>
      </c>
      <c r="F28" s="120" t="s">
        <v>418</v>
      </c>
      <c r="G28" s="121">
        <v>10</v>
      </c>
      <c r="H28" s="26">
        <v>10</v>
      </c>
      <c r="I28" s="124">
        <f t="shared" si="6"/>
        <v>1</v>
      </c>
      <c r="J28" s="311"/>
      <c r="K28" s="123">
        <f t="shared" si="7"/>
        <v>0</v>
      </c>
      <c r="L28" s="121"/>
      <c r="M28" s="154"/>
      <c r="N28" s="124">
        <f t="shared" si="8"/>
        <v>0</v>
      </c>
      <c r="O28" s="117"/>
      <c r="P28" s="123">
        <f t="shared" si="9"/>
        <v>0</v>
      </c>
      <c r="Q28" s="120"/>
      <c r="R28" s="121"/>
      <c r="S28" s="124">
        <f t="shared" si="2"/>
        <v>0</v>
      </c>
      <c r="T28" s="8"/>
      <c r="U28" s="123">
        <f t="shared" si="3"/>
        <v>0</v>
      </c>
      <c r="V28" s="121"/>
      <c r="W28" s="121"/>
      <c r="X28" s="124">
        <f t="shared" si="10"/>
        <v>0</v>
      </c>
      <c r="Y28" s="8"/>
      <c r="Z28" s="123">
        <f t="shared" si="11"/>
        <v>0</v>
      </c>
    </row>
    <row r="29" spans="1:26" ht="42.75" x14ac:dyDescent="0.25">
      <c r="A29" s="34" t="s">
        <v>40</v>
      </c>
      <c r="B29" s="262"/>
      <c r="C29" s="135" t="s">
        <v>422</v>
      </c>
      <c r="D29" s="167"/>
      <c r="E29" s="102" t="s">
        <v>483</v>
      </c>
      <c r="F29" s="312" t="s">
        <v>384</v>
      </c>
      <c r="G29" s="121">
        <v>8</v>
      </c>
      <c r="H29" s="26">
        <v>10</v>
      </c>
      <c r="I29" s="124">
        <f t="shared" si="6"/>
        <v>0.8</v>
      </c>
      <c r="J29" s="8"/>
      <c r="K29" s="123">
        <f t="shared" si="7"/>
        <v>0.8</v>
      </c>
      <c r="L29" s="121"/>
      <c r="M29" s="121"/>
      <c r="N29" s="124">
        <f t="shared" si="8"/>
        <v>0</v>
      </c>
      <c r="O29" s="8"/>
      <c r="P29" s="123">
        <f t="shared" si="9"/>
        <v>0.8</v>
      </c>
      <c r="Q29" s="120"/>
      <c r="R29" s="121"/>
      <c r="S29" s="124">
        <f t="shared" si="2"/>
        <v>0</v>
      </c>
      <c r="T29" s="8"/>
      <c r="U29" s="123">
        <f t="shared" si="3"/>
        <v>0.8</v>
      </c>
      <c r="V29" s="121"/>
      <c r="W29" s="121"/>
      <c r="X29" s="124">
        <f t="shared" si="10"/>
        <v>0</v>
      </c>
      <c r="Y29" s="8"/>
      <c r="Z29" s="123">
        <f t="shared" si="11"/>
        <v>0.8</v>
      </c>
    </row>
    <row r="30" spans="1:26" ht="99.75" x14ac:dyDescent="0.25">
      <c r="A30" s="138" t="s">
        <v>40</v>
      </c>
      <c r="B30" s="262"/>
      <c r="C30" s="135" t="s">
        <v>423</v>
      </c>
      <c r="D30" s="135" t="s">
        <v>465</v>
      </c>
      <c r="E30" s="148" t="s">
        <v>484</v>
      </c>
      <c r="F30" s="313" t="s">
        <v>418</v>
      </c>
      <c r="G30" s="121">
        <v>0</v>
      </c>
      <c r="H30" s="26">
        <v>0</v>
      </c>
      <c r="I30" s="124">
        <f t="shared" si="6"/>
        <v>0</v>
      </c>
      <c r="J30" s="8" t="s">
        <v>550</v>
      </c>
      <c r="K30" s="123">
        <f t="shared" si="7"/>
        <v>0</v>
      </c>
      <c r="L30" s="121"/>
      <c r="M30" s="121"/>
      <c r="N30" s="124">
        <f t="shared" si="8"/>
        <v>0</v>
      </c>
      <c r="O30" s="117"/>
      <c r="P30" s="123">
        <f t="shared" si="9"/>
        <v>0</v>
      </c>
      <c r="Q30" s="120"/>
      <c r="R30" s="121"/>
      <c r="S30" s="124">
        <f t="shared" si="2"/>
        <v>0</v>
      </c>
      <c r="T30" s="8"/>
      <c r="U30" s="123">
        <f t="shared" si="3"/>
        <v>0</v>
      </c>
      <c r="V30" s="121"/>
      <c r="W30" s="121"/>
      <c r="X30" s="124">
        <f t="shared" si="10"/>
        <v>0</v>
      </c>
      <c r="Y30" s="8"/>
      <c r="Z30" s="123">
        <f t="shared" si="11"/>
        <v>0</v>
      </c>
    </row>
    <row r="31" spans="1:26" ht="71.25" customHeight="1" x14ac:dyDescent="0.25">
      <c r="A31" s="138" t="s">
        <v>40</v>
      </c>
      <c r="B31" s="262"/>
      <c r="C31" s="135" t="s">
        <v>424</v>
      </c>
      <c r="D31" s="136" t="s">
        <v>425</v>
      </c>
      <c r="E31" s="148" t="s">
        <v>485</v>
      </c>
      <c r="F31" s="312" t="s">
        <v>384</v>
      </c>
      <c r="G31" s="109">
        <v>3</v>
      </c>
      <c r="H31" s="26">
        <v>3</v>
      </c>
      <c r="I31" s="124">
        <f t="shared" si="6"/>
        <v>1</v>
      </c>
      <c r="J31" s="120"/>
      <c r="K31" s="123">
        <f t="shared" si="7"/>
        <v>1</v>
      </c>
      <c r="L31" s="109"/>
      <c r="M31" s="121"/>
      <c r="N31" s="124">
        <f t="shared" si="8"/>
        <v>0</v>
      </c>
      <c r="O31" s="8"/>
      <c r="P31" s="123">
        <f t="shared" si="9"/>
        <v>1</v>
      </c>
      <c r="Q31" s="121"/>
      <c r="R31" s="121"/>
      <c r="S31" s="124">
        <f t="shared" si="2"/>
        <v>0</v>
      </c>
      <c r="T31" s="8"/>
      <c r="U31" s="123">
        <f t="shared" si="3"/>
        <v>1</v>
      </c>
      <c r="V31" s="121"/>
      <c r="W31" s="121"/>
      <c r="X31" s="124">
        <f t="shared" si="10"/>
        <v>0</v>
      </c>
      <c r="Y31" s="8"/>
      <c r="Z31" s="123">
        <f>IFERROR(IF(F31="Según demanda",(V31+Q31+L31+G31)/(H31+M31+R31+W31),(V31+Q31+L31+G31)/F31),0)</f>
        <v>1</v>
      </c>
    </row>
    <row r="32" spans="1:26" ht="85.5" customHeight="1" x14ac:dyDescent="0.25">
      <c r="A32" s="138" t="s">
        <v>40</v>
      </c>
      <c r="B32" s="262"/>
      <c r="C32" s="135" t="s">
        <v>437</v>
      </c>
      <c r="D32" s="135" t="s">
        <v>426</v>
      </c>
      <c r="E32" s="148" t="s">
        <v>486</v>
      </c>
      <c r="F32" s="127" t="s">
        <v>384</v>
      </c>
      <c r="G32" s="109">
        <v>0</v>
      </c>
      <c r="H32" s="26">
        <v>0</v>
      </c>
      <c r="I32" s="124">
        <f t="shared" si="6"/>
        <v>0</v>
      </c>
      <c r="J32" s="120" t="s">
        <v>527</v>
      </c>
      <c r="K32" s="123">
        <f t="shared" si="7"/>
        <v>0</v>
      </c>
      <c r="L32" s="109"/>
      <c r="M32" s="121"/>
      <c r="N32" s="124">
        <f t="shared" si="8"/>
        <v>0</v>
      </c>
      <c r="O32" s="8"/>
      <c r="P32" s="123">
        <f t="shared" si="9"/>
        <v>0</v>
      </c>
      <c r="Q32" s="121"/>
      <c r="R32" s="121"/>
      <c r="S32" s="124">
        <f t="shared" si="2"/>
        <v>0</v>
      </c>
      <c r="T32" s="8"/>
      <c r="U32" s="123">
        <f t="shared" si="3"/>
        <v>0</v>
      </c>
      <c r="V32" s="121"/>
      <c r="W32" s="121"/>
      <c r="X32" s="124">
        <f t="shared" si="10"/>
        <v>0</v>
      </c>
      <c r="Y32" s="8"/>
      <c r="Z32" s="123">
        <f>IFERROR(IF(F32="Según demanda",(V32+Q32+L32+G32)/(H32+M32+R32+W32),(V32+Q32+L32+G32)/F32),0)</f>
        <v>0</v>
      </c>
    </row>
    <row r="33" spans="1:26" ht="85.5" x14ac:dyDescent="0.25">
      <c r="A33" s="138" t="s">
        <v>40</v>
      </c>
      <c r="B33" s="262"/>
      <c r="C33" s="135" t="s">
        <v>438</v>
      </c>
      <c r="D33" s="135" t="s">
        <v>466</v>
      </c>
      <c r="E33" s="148" t="s">
        <v>487</v>
      </c>
      <c r="F33" s="127" t="s">
        <v>384</v>
      </c>
      <c r="G33" s="121">
        <v>3</v>
      </c>
      <c r="H33" s="26">
        <v>3</v>
      </c>
      <c r="I33" s="124">
        <f t="shared" si="6"/>
        <v>1</v>
      </c>
      <c r="J33" s="120"/>
      <c r="K33" s="123">
        <f t="shared" si="7"/>
        <v>1</v>
      </c>
      <c r="L33" s="109"/>
      <c r="M33" s="121"/>
      <c r="N33" s="124">
        <f t="shared" si="8"/>
        <v>0</v>
      </c>
      <c r="O33" s="8"/>
      <c r="P33" s="123">
        <f t="shared" si="9"/>
        <v>1</v>
      </c>
      <c r="Q33" s="121"/>
      <c r="R33" s="121"/>
      <c r="S33" s="124">
        <f t="shared" si="2"/>
        <v>0</v>
      </c>
      <c r="T33" s="8"/>
      <c r="U33" s="123">
        <f t="shared" si="3"/>
        <v>1</v>
      </c>
      <c r="V33" s="121"/>
      <c r="W33" s="121"/>
      <c r="X33" s="124">
        <f t="shared" si="10"/>
        <v>0</v>
      </c>
      <c r="Y33" s="8"/>
      <c r="Z33" s="123">
        <f>IFERROR(IF(F33="Según demanda",(V33+Q33+L33+G33)/(H33+M33+R33+W33),(V33+Q33+L33+G33)/F33),0)</f>
        <v>1</v>
      </c>
    </row>
    <row r="34" spans="1:26" ht="57" x14ac:dyDescent="0.25">
      <c r="A34" s="138" t="s">
        <v>40</v>
      </c>
      <c r="B34" s="262"/>
      <c r="C34" s="135" t="s">
        <v>439</v>
      </c>
      <c r="D34" s="135" t="s">
        <v>467</v>
      </c>
      <c r="E34" s="148" t="s">
        <v>488</v>
      </c>
      <c r="F34" s="127" t="s">
        <v>384</v>
      </c>
      <c r="G34" s="121">
        <v>0</v>
      </c>
      <c r="H34" s="314">
        <v>0</v>
      </c>
      <c r="I34" s="124">
        <f t="shared" si="6"/>
        <v>0</v>
      </c>
      <c r="J34" s="120" t="s">
        <v>521</v>
      </c>
      <c r="K34" s="123">
        <f t="shared" si="7"/>
        <v>0</v>
      </c>
      <c r="L34" s="109"/>
      <c r="M34" s="121"/>
      <c r="N34" s="124">
        <f t="shared" si="8"/>
        <v>0</v>
      </c>
      <c r="O34" s="8"/>
      <c r="P34" s="123">
        <f t="shared" si="9"/>
        <v>0</v>
      </c>
      <c r="Q34" s="109"/>
      <c r="R34" s="121"/>
      <c r="S34" s="124">
        <f t="shared" si="2"/>
        <v>0</v>
      </c>
      <c r="T34" s="36"/>
      <c r="U34" s="123">
        <f t="shared" si="3"/>
        <v>0</v>
      </c>
      <c r="V34" s="121"/>
      <c r="W34" s="121"/>
      <c r="X34" s="124">
        <f t="shared" si="10"/>
        <v>0</v>
      </c>
      <c r="Y34" s="8"/>
      <c r="Z34" s="123">
        <f>IFERROR(IF(F34="Según demanda",(V34+Q34+L34+G34)/(H34+M34+R34+W34),(V34+Q34+L34+G34)/F34),0)</f>
        <v>0</v>
      </c>
    </row>
    <row r="35" spans="1:26" ht="71.25" customHeight="1" x14ac:dyDescent="0.25">
      <c r="A35" s="138" t="s">
        <v>40</v>
      </c>
      <c r="B35" s="262"/>
      <c r="C35" s="135" t="s">
        <v>427</v>
      </c>
      <c r="D35" s="135" t="s">
        <v>428</v>
      </c>
      <c r="E35" s="148" t="s">
        <v>489</v>
      </c>
      <c r="F35" s="127" t="s">
        <v>384</v>
      </c>
      <c r="G35" s="121">
        <v>1</v>
      </c>
      <c r="H35" s="314">
        <v>1</v>
      </c>
      <c r="I35" s="124">
        <f t="shared" si="6"/>
        <v>1</v>
      </c>
      <c r="J35" s="315"/>
      <c r="K35" s="123">
        <f t="shared" si="7"/>
        <v>1</v>
      </c>
      <c r="L35" s="121"/>
      <c r="M35" s="121"/>
      <c r="N35" s="124">
        <f t="shared" si="8"/>
        <v>0</v>
      </c>
      <c r="O35" s="315"/>
      <c r="P35" s="123">
        <f t="shared" si="9"/>
        <v>1</v>
      </c>
      <c r="Q35" s="121"/>
      <c r="R35" s="121"/>
      <c r="S35" s="124">
        <f t="shared" si="2"/>
        <v>0</v>
      </c>
      <c r="T35" s="316"/>
      <c r="U35" s="123">
        <f t="shared" si="3"/>
        <v>1</v>
      </c>
      <c r="V35" s="121"/>
      <c r="W35" s="121"/>
      <c r="X35" s="124">
        <f t="shared" si="10"/>
        <v>0</v>
      </c>
      <c r="Y35" s="315"/>
      <c r="Z35" s="123">
        <f t="shared" ref="Z35:Z40" si="12">IFERROR(IF(F35="Según demanda",(V35+Q35+L35+G35)/(H35+M35+R35+W35),(V35+Q35+L35+G35)/F35),0)</f>
        <v>1</v>
      </c>
    </row>
    <row r="36" spans="1:26" ht="45" x14ac:dyDescent="0.25">
      <c r="A36" s="138" t="s">
        <v>40</v>
      </c>
      <c r="B36" s="170"/>
      <c r="C36" s="86" t="s">
        <v>440</v>
      </c>
      <c r="D36" s="86" t="s">
        <v>468</v>
      </c>
      <c r="E36" s="86" t="s">
        <v>490</v>
      </c>
      <c r="F36" s="127">
        <v>4</v>
      </c>
      <c r="G36" s="121">
        <v>1</v>
      </c>
      <c r="H36" s="26">
        <v>1</v>
      </c>
      <c r="I36" s="124">
        <f t="shared" si="6"/>
        <v>1</v>
      </c>
      <c r="J36" s="117"/>
      <c r="K36" s="123">
        <f t="shared" si="7"/>
        <v>0.25</v>
      </c>
      <c r="L36" s="121"/>
      <c r="M36" s="121"/>
      <c r="N36" s="124">
        <f t="shared" si="8"/>
        <v>0</v>
      </c>
      <c r="O36" s="36"/>
      <c r="P36" s="123">
        <f t="shared" si="9"/>
        <v>0.25</v>
      </c>
      <c r="Q36" s="121"/>
      <c r="R36" s="121"/>
      <c r="S36" s="124">
        <f t="shared" si="2"/>
        <v>0</v>
      </c>
      <c r="T36" s="117"/>
      <c r="U36" s="123">
        <f t="shared" si="3"/>
        <v>0.25</v>
      </c>
      <c r="V36" s="121"/>
      <c r="W36" s="121"/>
      <c r="X36" s="124">
        <f t="shared" si="10"/>
        <v>0</v>
      </c>
      <c r="Y36" s="317"/>
      <c r="Z36" s="123">
        <f t="shared" si="12"/>
        <v>0.25</v>
      </c>
    </row>
    <row r="37" spans="1:26" ht="85.5" x14ac:dyDescent="0.25">
      <c r="A37" s="138" t="s">
        <v>40</v>
      </c>
      <c r="B37" s="318" t="s">
        <v>411</v>
      </c>
      <c r="C37" s="133" t="s">
        <v>441</v>
      </c>
      <c r="D37" s="137" t="s">
        <v>412</v>
      </c>
      <c r="E37" s="148" t="s">
        <v>491</v>
      </c>
      <c r="F37" s="127">
        <v>4</v>
      </c>
      <c r="G37" s="154">
        <v>1</v>
      </c>
      <c r="H37" s="314">
        <v>1</v>
      </c>
      <c r="I37" s="124">
        <f t="shared" si="6"/>
        <v>1</v>
      </c>
      <c r="J37" s="120" t="s">
        <v>551</v>
      </c>
      <c r="K37" s="123">
        <f t="shared" si="7"/>
        <v>0.25</v>
      </c>
      <c r="L37" s="157"/>
      <c r="M37" s="154"/>
      <c r="N37" s="124">
        <f t="shared" si="8"/>
        <v>0</v>
      </c>
      <c r="O37" s="319"/>
      <c r="P37" s="123">
        <f t="shared" si="9"/>
        <v>0.25</v>
      </c>
      <c r="Q37" s="33"/>
      <c r="R37" s="33"/>
      <c r="S37" s="124">
        <f t="shared" si="2"/>
        <v>0</v>
      </c>
      <c r="T37" s="114"/>
      <c r="U37" s="123">
        <f t="shared" si="3"/>
        <v>0.25</v>
      </c>
      <c r="V37" s="154"/>
      <c r="W37" s="125"/>
      <c r="X37" s="124">
        <f t="shared" si="10"/>
        <v>0</v>
      </c>
      <c r="Y37" s="319"/>
      <c r="Z37" s="123">
        <f t="shared" si="12"/>
        <v>0.25</v>
      </c>
    </row>
    <row r="38" spans="1:26" ht="85.5" x14ac:dyDescent="0.25">
      <c r="A38" s="138" t="s">
        <v>40</v>
      </c>
      <c r="B38" s="320"/>
      <c r="C38" s="134" t="s">
        <v>413</v>
      </c>
      <c r="D38" s="137" t="s">
        <v>414</v>
      </c>
      <c r="E38" s="137" t="s">
        <v>415</v>
      </c>
      <c r="F38" s="127" t="s">
        <v>384</v>
      </c>
      <c r="G38" s="154">
        <v>0</v>
      </c>
      <c r="H38" s="314">
        <v>0</v>
      </c>
      <c r="I38" s="124">
        <f t="shared" si="6"/>
        <v>0</v>
      </c>
      <c r="J38" s="122"/>
      <c r="K38" s="123">
        <f t="shared" si="7"/>
        <v>0</v>
      </c>
      <c r="L38" s="157"/>
      <c r="M38" s="154"/>
      <c r="N38" s="124">
        <f t="shared" si="8"/>
        <v>0</v>
      </c>
      <c r="O38" s="122"/>
      <c r="P38" s="123">
        <f t="shared" si="9"/>
        <v>0</v>
      </c>
      <c r="Q38" s="321"/>
      <c r="R38" s="154"/>
      <c r="S38" s="113">
        <f t="shared" si="2"/>
        <v>0</v>
      </c>
      <c r="T38" s="114"/>
      <c r="U38" s="322">
        <f t="shared" si="3"/>
        <v>0</v>
      </c>
      <c r="V38" s="127"/>
      <c r="W38" s="125"/>
      <c r="X38" s="124">
        <f t="shared" si="10"/>
        <v>0</v>
      </c>
      <c r="Y38" s="114"/>
      <c r="Z38" s="323">
        <f t="shared" si="12"/>
        <v>0</v>
      </c>
    </row>
    <row r="39" spans="1:26" ht="57" x14ac:dyDescent="0.25">
      <c r="A39" s="138" t="s">
        <v>40</v>
      </c>
      <c r="B39" s="320"/>
      <c r="C39" s="134" t="s">
        <v>442</v>
      </c>
      <c r="D39" s="137" t="s">
        <v>416</v>
      </c>
      <c r="E39" s="148" t="s">
        <v>417</v>
      </c>
      <c r="F39" s="324"/>
      <c r="G39" s="154">
        <v>3</v>
      </c>
      <c r="H39" s="314">
        <v>3</v>
      </c>
      <c r="I39" s="124">
        <f t="shared" si="6"/>
        <v>1</v>
      </c>
      <c r="J39" s="120"/>
      <c r="K39" s="123">
        <f t="shared" si="7"/>
        <v>0</v>
      </c>
      <c r="L39" s="157"/>
      <c r="M39" s="154"/>
      <c r="N39" s="124">
        <f t="shared" si="8"/>
        <v>0</v>
      </c>
      <c r="O39" s="8"/>
      <c r="P39" s="123">
        <f t="shared" si="9"/>
        <v>0</v>
      </c>
      <c r="Q39" s="127"/>
      <c r="R39" s="125"/>
      <c r="S39" s="124">
        <f t="shared" si="2"/>
        <v>0</v>
      </c>
      <c r="T39" s="122"/>
      <c r="U39" s="123">
        <f t="shared" si="3"/>
        <v>0</v>
      </c>
      <c r="V39" s="127"/>
      <c r="W39" s="125"/>
      <c r="X39" s="124">
        <f t="shared" si="10"/>
        <v>0</v>
      </c>
      <c r="Y39" s="325"/>
      <c r="Z39" s="123">
        <f t="shared" si="12"/>
        <v>0</v>
      </c>
    </row>
    <row r="40" spans="1:26" ht="57" x14ac:dyDescent="0.25">
      <c r="A40" s="138" t="s">
        <v>40</v>
      </c>
      <c r="B40" s="320"/>
      <c r="C40" s="134" t="s">
        <v>443</v>
      </c>
      <c r="D40" s="137" t="s">
        <v>469</v>
      </c>
      <c r="E40" s="148" t="s">
        <v>375</v>
      </c>
      <c r="F40" s="148"/>
      <c r="G40" s="154">
        <v>0</v>
      </c>
      <c r="H40" s="314">
        <v>0</v>
      </c>
      <c r="I40" s="124">
        <f t="shared" si="6"/>
        <v>0</v>
      </c>
      <c r="J40" s="114" t="s">
        <v>552</v>
      </c>
      <c r="K40" s="123">
        <f t="shared" si="7"/>
        <v>0</v>
      </c>
      <c r="L40" s="100"/>
      <c r="M40" s="154"/>
      <c r="N40" s="124">
        <f t="shared" si="8"/>
        <v>0</v>
      </c>
      <c r="O40" s="326"/>
      <c r="P40" s="123">
        <f t="shared" si="9"/>
        <v>0</v>
      </c>
      <c r="Q40" s="321"/>
      <c r="R40" s="154"/>
      <c r="S40" s="124">
        <f t="shared" si="2"/>
        <v>0</v>
      </c>
      <c r="T40" s="114"/>
      <c r="U40" s="123">
        <f t="shared" si="3"/>
        <v>0</v>
      </c>
      <c r="V40" s="127"/>
      <c r="W40" s="125"/>
      <c r="X40" s="124">
        <f t="shared" si="10"/>
        <v>0</v>
      </c>
      <c r="Y40" s="89"/>
      <c r="Z40" s="123">
        <f t="shared" si="12"/>
        <v>0</v>
      </c>
    </row>
    <row r="41" spans="1:26" ht="99.75" x14ac:dyDescent="0.25">
      <c r="A41" s="138" t="s">
        <v>40</v>
      </c>
      <c r="B41" s="320"/>
      <c r="C41" s="134" t="s">
        <v>444</v>
      </c>
      <c r="D41" s="137" t="s">
        <v>470</v>
      </c>
      <c r="E41" s="137" t="s">
        <v>375</v>
      </c>
      <c r="F41" s="120"/>
      <c r="G41" s="109">
        <v>0</v>
      </c>
      <c r="H41" s="26">
        <v>0</v>
      </c>
      <c r="I41" s="124">
        <f t="shared" si="6"/>
        <v>0</v>
      </c>
      <c r="J41" s="120" t="s">
        <v>527</v>
      </c>
      <c r="K41" s="123">
        <f t="shared" si="7"/>
        <v>0</v>
      </c>
      <c r="L41" s="109"/>
      <c r="M41" s="121"/>
      <c r="N41" s="124">
        <f t="shared" si="8"/>
        <v>0</v>
      </c>
      <c r="O41" s="8"/>
      <c r="P41" s="123">
        <f t="shared" si="9"/>
        <v>0</v>
      </c>
      <c r="Q41" s="121"/>
      <c r="R41" s="121"/>
      <c r="S41" s="124">
        <f t="shared" si="2"/>
        <v>0</v>
      </c>
      <c r="T41" s="8"/>
      <c r="U41" s="123">
        <f t="shared" si="3"/>
        <v>0</v>
      </c>
      <c r="V41" s="121"/>
      <c r="W41" s="121"/>
      <c r="X41" s="124">
        <f t="shared" si="10"/>
        <v>0</v>
      </c>
      <c r="Y41" s="120"/>
      <c r="Z41" s="123">
        <f>IFERROR(IF(F41="Según demanda",(V41+Q41+L41+G41)/(H41+M41+R41+W41),(V41+Q41+L41+G41)/F41),0)</f>
        <v>0</v>
      </c>
    </row>
    <row r="42" spans="1:26" ht="71.25" x14ac:dyDescent="0.25">
      <c r="A42" s="138" t="s">
        <v>40</v>
      </c>
      <c r="B42" s="320"/>
      <c r="C42" s="134" t="s">
        <v>445</v>
      </c>
      <c r="D42" s="137" t="s">
        <v>471</v>
      </c>
      <c r="E42" s="137" t="s">
        <v>375</v>
      </c>
      <c r="F42" s="120"/>
      <c r="G42" s="109">
        <v>0</v>
      </c>
      <c r="H42" s="26">
        <v>0</v>
      </c>
      <c r="I42" s="124">
        <f t="shared" si="6"/>
        <v>0</v>
      </c>
      <c r="J42" s="120"/>
      <c r="K42" s="123">
        <f t="shared" si="7"/>
        <v>0</v>
      </c>
      <c r="L42" s="109"/>
      <c r="M42" s="121"/>
      <c r="N42" s="124">
        <f t="shared" si="8"/>
        <v>0</v>
      </c>
      <c r="O42" s="8"/>
      <c r="P42" s="123">
        <f t="shared" si="9"/>
        <v>0</v>
      </c>
      <c r="Q42" s="121"/>
      <c r="R42" s="121"/>
      <c r="S42" s="124">
        <f t="shared" si="2"/>
        <v>0</v>
      </c>
      <c r="T42" s="8"/>
      <c r="U42" s="123">
        <f t="shared" si="3"/>
        <v>0</v>
      </c>
      <c r="V42" s="121"/>
      <c r="W42" s="121"/>
      <c r="X42" s="124">
        <f t="shared" si="10"/>
        <v>0</v>
      </c>
      <c r="Y42" s="120"/>
      <c r="Z42" s="123">
        <f>IFERROR(IF(F42="Según demanda",(V42+Q42+L42+G42)/(H42+M42+R42+W42),(V42+Q42+L42+G42)/F42),0)</f>
        <v>0</v>
      </c>
    </row>
    <row r="43" spans="1:26" ht="42.75" x14ac:dyDescent="0.25">
      <c r="A43" s="138" t="s">
        <v>40</v>
      </c>
      <c r="B43" s="320"/>
      <c r="C43" s="134" t="s">
        <v>446</v>
      </c>
      <c r="D43" s="137" t="s">
        <v>472</v>
      </c>
      <c r="E43" s="137" t="s">
        <v>375</v>
      </c>
      <c r="F43" s="120"/>
      <c r="G43" s="121">
        <v>4647</v>
      </c>
      <c r="H43" s="26">
        <v>4647</v>
      </c>
      <c r="I43" s="124">
        <f t="shared" si="6"/>
        <v>1</v>
      </c>
      <c r="J43" s="120"/>
      <c r="K43" s="123">
        <f t="shared" si="7"/>
        <v>0</v>
      </c>
      <c r="L43" s="109"/>
      <c r="M43" s="121"/>
      <c r="N43" s="124">
        <f t="shared" si="8"/>
        <v>0</v>
      </c>
      <c r="O43" s="8"/>
      <c r="P43" s="123">
        <f t="shared" si="9"/>
        <v>0</v>
      </c>
      <c r="Q43" s="121"/>
      <c r="R43" s="121"/>
      <c r="S43" s="124">
        <f t="shared" si="2"/>
        <v>0</v>
      </c>
      <c r="T43" s="8"/>
      <c r="U43" s="123">
        <f t="shared" si="3"/>
        <v>0</v>
      </c>
      <c r="V43" s="121"/>
      <c r="W43" s="121"/>
      <c r="X43" s="124">
        <f t="shared" si="10"/>
        <v>0</v>
      </c>
      <c r="Y43" s="36"/>
      <c r="Z43" s="123">
        <f>IFERROR(IF(F43="Según demanda",(V43+Q43+L43+G43)/(H43+M43+R43+W43),(V43+Q43+L43+G43)/F43),0)</f>
        <v>0</v>
      </c>
    </row>
    <row r="44" spans="1:26" ht="57" x14ac:dyDescent="0.25">
      <c r="A44" s="138" t="s">
        <v>40</v>
      </c>
      <c r="B44" s="327"/>
      <c r="C44" s="134" t="s">
        <v>447</v>
      </c>
      <c r="D44" s="137" t="s">
        <v>473</v>
      </c>
      <c r="E44" s="137" t="s">
        <v>375</v>
      </c>
      <c r="F44" s="120"/>
      <c r="G44" s="121">
        <v>1</v>
      </c>
      <c r="H44" s="314">
        <v>1</v>
      </c>
      <c r="I44" s="124">
        <f t="shared" si="6"/>
        <v>1</v>
      </c>
      <c r="J44" s="120"/>
      <c r="K44" s="123">
        <f t="shared" si="7"/>
        <v>0</v>
      </c>
      <c r="L44" s="109"/>
      <c r="M44" s="121"/>
      <c r="N44" s="124">
        <f t="shared" si="8"/>
        <v>0</v>
      </c>
      <c r="O44" s="8"/>
      <c r="P44" s="123">
        <f t="shared" si="9"/>
        <v>0</v>
      </c>
      <c r="Q44" s="109"/>
      <c r="R44" s="121"/>
      <c r="S44" s="124">
        <f t="shared" si="2"/>
        <v>0</v>
      </c>
      <c r="T44" s="36"/>
      <c r="U44" s="123">
        <f t="shared" si="3"/>
        <v>0</v>
      </c>
      <c r="V44" s="121"/>
      <c r="W44" s="74"/>
      <c r="X44" s="124">
        <f t="shared" si="10"/>
        <v>0</v>
      </c>
      <c r="Y44" s="36"/>
      <c r="Z44" s="123">
        <f t="shared" ref="Z44:Z49" si="13">IFERROR(IF(F44="Según demanda",(V44+Q44+L44+G44)/(H44+M44+R44+W44),(V44+Q44+L44+G44)/F44),0)</f>
        <v>0</v>
      </c>
    </row>
    <row r="45" spans="1:26" ht="156.75" x14ac:dyDescent="0.25">
      <c r="A45" s="263" t="s">
        <v>37</v>
      </c>
      <c r="B45" s="30" t="s">
        <v>456</v>
      </c>
      <c r="C45" s="30" t="s">
        <v>448</v>
      </c>
      <c r="D45" s="148" t="s">
        <v>474</v>
      </c>
      <c r="E45" s="148" t="s">
        <v>492</v>
      </c>
      <c r="F45" s="148">
        <v>4</v>
      </c>
      <c r="G45" s="109">
        <v>0.5</v>
      </c>
      <c r="H45" s="26">
        <v>1</v>
      </c>
      <c r="I45" s="124">
        <v>0.5</v>
      </c>
      <c r="J45" s="120" t="s">
        <v>553</v>
      </c>
      <c r="K45" s="123">
        <v>0.125</v>
      </c>
      <c r="L45" s="121"/>
      <c r="M45" s="121"/>
      <c r="N45" s="124">
        <f t="shared" si="8"/>
        <v>0</v>
      </c>
      <c r="O45" s="315"/>
      <c r="P45" s="123">
        <f t="shared" si="9"/>
        <v>0.125</v>
      </c>
      <c r="Q45" s="121"/>
      <c r="R45" s="121"/>
      <c r="S45" s="124">
        <f t="shared" si="2"/>
        <v>0</v>
      </c>
      <c r="T45" s="316"/>
      <c r="U45" s="123">
        <f t="shared" si="3"/>
        <v>0.125</v>
      </c>
      <c r="V45" s="121"/>
      <c r="W45" s="121"/>
      <c r="X45" s="124">
        <f t="shared" si="10"/>
        <v>0</v>
      </c>
      <c r="Y45" s="36"/>
      <c r="Z45" s="123">
        <f t="shared" si="13"/>
        <v>0.125</v>
      </c>
    </row>
    <row r="46" spans="1:26" ht="171" x14ac:dyDescent="0.25">
      <c r="A46" s="264"/>
      <c r="B46" s="102" t="s">
        <v>457</v>
      </c>
      <c r="C46" s="30" t="s">
        <v>449</v>
      </c>
      <c r="D46" s="148" t="s">
        <v>475</v>
      </c>
      <c r="E46" s="148" t="s">
        <v>554</v>
      </c>
      <c r="F46" s="148">
        <v>4</v>
      </c>
      <c r="G46" s="109">
        <v>1</v>
      </c>
      <c r="H46" s="26">
        <v>1</v>
      </c>
      <c r="I46" s="124">
        <v>1</v>
      </c>
      <c r="J46" s="8" t="s">
        <v>555</v>
      </c>
      <c r="K46" s="123">
        <v>0.25</v>
      </c>
      <c r="L46" s="121"/>
      <c r="M46" s="121"/>
      <c r="N46" s="124">
        <f t="shared" si="8"/>
        <v>0</v>
      </c>
      <c r="O46" s="36"/>
      <c r="P46" s="123">
        <f t="shared" si="9"/>
        <v>0.25</v>
      </c>
      <c r="Q46" s="121"/>
      <c r="R46" s="121"/>
      <c r="S46" s="124">
        <f t="shared" si="2"/>
        <v>0</v>
      </c>
      <c r="T46" s="117"/>
      <c r="U46" s="123">
        <f t="shared" si="3"/>
        <v>0.25</v>
      </c>
      <c r="V46" s="114"/>
      <c r="W46" s="24"/>
      <c r="X46" s="25">
        <f t="shared" si="10"/>
        <v>0</v>
      </c>
      <c r="Y46" s="114"/>
      <c r="Z46" s="35">
        <f t="shared" si="13"/>
        <v>0.25</v>
      </c>
    </row>
    <row r="47" spans="1:26" ht="128.25" x14ac:dyDescent="0.25">
      <c r="A47" s="264"/>
      <c r="B47" s="30" t="s">
        <v>458</v>
      </c>
      <c r="C47" s="30" t="s">
        <v>450</v>
      </c>
      <c r="D47" s="148" t="s">
        <v>476</v>
      </c>
      <c r="E47" s="148" t="s">
        <v>493</v>
      </c>
      <c r="F47" s="148">
        <v>2</v>
      </c>
      <c r="G47" s="109">
        <v>0.5</v>
      </c>
      <c r="H47" s="328">
        <v>1.25</v>
      </c>
      <c r="I47" s="124">
        <v>0.4</v>
      </c>
      <c r="J47" s="8" t="s">
        <v>556</v>
      </c>
      <c r="K47" s="123">
        <v>0.25</v>
      </c>
      <c r="L47" s="157"/>
      <c r="M47" s="154"/>
      <c r="N47" s="124">
        <f t="shared" si="8"/>
        <v>0</v>
      </c>
      <c r="O47" s="319"/>
      <c r="P47" s="123">
        <f t="shared" si="9"/>
        <v>0.25</v>
      </c>
      <c r="Q47" s="33"/>
      <c r="R47" s="33"/>
      <c r="S47" s="124">
        <f t="shared" si="2"/>
        <v>0</v>
      </c>
      <c r="T47" s="114"/>
      <c r="U47" s="123">
        <f t="shared" si="3"/>
        <v>0.25</v>
      </c>
      <c r="V47" s="114"/>
      <c r="W47" s="24"/>
      <c r="X47" s="124">
        <f t="shared" si="10"/>
        <v>0</v>
      </c>
      <c r="Y47" s="122"/>
      <c r="Z47" s="123">
        <f t="shared" si="13"/>
        <v>0.25</v>
      </c>
    </row>
    <row r="48" spans="1:26" ht="57" customHeight="1" x14ac:dyDescent="0.25">
      <c r="A48" s="264"/>
      <c r="B48" s="30" t="s">
        <v>459</v>
      </c>
      <c r="C48" s="30" t="s">
        <v>451</v>
      </c>
      <c r="D48" s="148" t="s">
        <v>477</v>
      </c>
      <c r="E48" s="148" t="s">
        <v>494</v>
      </c>
      <c r="F48" s="148"/>
      <c r="G48" s="121"/>
      <c r="H48" s="314"/>
      <c r="I48" s="124">
        <v>0</v>
      </c>
      <c r="J48" s="120"/>
      <c r="K48" s="123">
        <v>0</v>
      </c>
      <c r="L48" s="157"/>
      <c r="M48" s="154"/>
      <c r="N48" s="124">
        <f t="shared" si="8"/>
        <v>0</v>
      </c>
      <c r="O48" s="148"/>
      <c r="P48" s="123">
        <f t="shared" si="9"/>
        <v>0</v>
      </c>
      <c r="Q48" s="321"/>
      <c r="R48" s="154"/>
      <c r="S48" s="113">
        <f t="shared" si="2"/>
        <v>0</v>
      </c>
      <c r="T48" s="114"/>
      <c r="U48" s="322">
        <f t="shared" si="3"/>
        <v>0</v>
      </c>
      <c r="V48" s="122"/>
      <c r="W48" s="28"/>
      <c r="X48" s="124">
        <f t="shared" si="10"/>
        <v>0</v>
      </c>
      <c r="Y48" s="122"/>
      <c r="Z48" s="123">
        <f t="shared" si="13"/>
        <v>0</v>
      </c>
    </row>
    <row r="49" spans="1:26" ht="42.75" x14ac:dyDescent="0.25">
      <c r="A49" s="264"/>
      <c r="B49" s="30"/>
      <c r="C49" s="30" t="s">
        <v>452</v>
      </c>
      <c r="D49" s="148" t="s">
        <v>478</v>
      </c>
      <c r="E49" s="148" t="s">
        <v>495</v>
      </c>
      <c r="F49" s="148">
        <v>59</v>
      </c>
      <c r="G49" s="121">
        <v>56</v>
      </c>
      <c r="H49" s="314">
        <v>59</v>
      </c>
      <c r="I49" s="124">
        <v>0.94915254237288138</v>
      </c>
      <c r="J49" s="315"/>
      <c r="K49" s="123">
        <v>0.94915254237288138</v>
      </c>
      <c r="L49" s="157"/>
      <c r="M49" s="154"/>
      <c r="N49" s="124">
        <f t="shared" si="8"/>
        <v>0</v>
      </c>
      <c r="O49" s="8"/>
      <c r="P49" s="123">
        <f t="shared" si="9"/>
        <v>0.94915254237288138</v>
      </c>
      <c r="Q49" s="127"/>
      <c r="R49" s="125"/>
      <c r="S49" s="124">
        <f t="shared" si="2"/>
        <v>0</v>
      </c>
      <c r="T49" s="122"/>
      <c r="U49" s="123">
        <f t="shared" si="3"/>
        <v>0.94915254237288138</v>
      </c>
      <c r="V49" s="122"/>
      <c r="W49" s="28"/>
      <c r="X49" s="124">
        <f t="shared" si="10"/>
        <v>0</v>
      </c>
      <c r="Y49" s="122"/>
      <c r="Z49" s="123">
        <f t="shared" si="13"/>
        <v>0.94915254237288138</v>
      </c>
    </row>
    <row r="50" spans="1:26" ht="285.75" thickBot="1" x14ac:dyDescent="0.3">
      <c r="A50" s="265"/>
      <c r="B50" s="30" t="s">
        <v>460</v>
      </c>
      <c r="C50" s="30" t="s">
        <v>453</v>
      </c>
      <c r="D50" s="148" t="s">
        <v>479</v>
      </c>
      <c r="E50" s="148" t="s">
        <v>554</v>
      </c>
      <c r="F50" s="148">
        <v>2</v>
      </c>
      <c r="G50" s="109">
        <v>1.5</v>
      </c>
      <c r="H50" s="26">
        <v>2</v>
      </c>
      <c r="I50" s="124">
        <v>0.75</v>
      </c>
      <c r="J50" s="117" t="s">
        <v>557</v>
      </c>
      <c r="K50" s="123">
        <v>0.75</v>
      </c>
      <c r="L50" s="100"/>
      <c r="M50" s="154"/>
      <c r="N50" s="124">
        <f t="shared" si="8"/>
        <v>0</v>
      </c>
      <c r="O50" s="326"/>
      <c r="P50" s="123">
        <f t="shared" si="9"/>
        <v>0.75</v>
      </c>
      <c r="Q50" s="321"/>
      <c r="R50" s="154"/>
      <c r="S50" s="124">
        <f t="shared" si="2"/>
        <v>0</v>
      </c>
      <c r="T50" s="114"/>
      <c r="U50" s="123">
        <f t="shared" si="3"/>
        <v>0.75</v>
      </c>
      <c r="V50" s="122"/>
      <c r="W50" s="28"/>
      <c r="X50" s="124"/>
      <c r="Y50" s="122"/>
      <c r="Z50" s="123"/>
    </row>
    <row r="51" spans="1:26" ht="57.75" thickBot="1" x14ac:dyDescent="0.3">
      <c r="A51" s="471" t="s">
        <v>44</v>
      </c>
      <c r="B51" s="168" t="s">
        <v>828</v>
      </c>
      <c r="C51" s="99" t="s">
        <v>500</v>
      </c>
      <c r="D51" s="99" t="s">
        <v>505</v>
      </c>
      <c r="E51" s="99" t="s">
        <v>512</v>
      </c>
      <c r="F51" s="329" t="s">
        <v>829</v>
      </c>
      <c r="G51" s="148">
        <v>38</v>
      </c>
      <c r="H51" s="80">
        <v>38</v>
      </c>
      <c r="I51" s="118">
        <f>IFERROR((G51/H51),0)</f>
        <v>1</v>
      </c>
      <c r="J51" s="103"/>
      <c r="K51" s="330">
        <f>IFERROR(IF(F51="Según demanda",#REF!/H51,#REF!/F51),0)</f>
        <v>0</v>
      </c>
      <c r="L51" s="85"/>
      <c r="M51" s="85"/>
      <c r="N51" s="118">
        <f>IFERROR((L51/M51),0)</f>
        <v>0</v>
      </c>
      <c r="O51" s="103"/>
      <c r="P51" s="331">
        <f>IFERROR(IF(F51="Según demanda",(L51+#REF!)/(H51+#REF!),(L51+#REF!)/F51),0)</f>
        <v>0</v>
      </c>
      <c r="Q51" s="332"/>
      <c r="R51" s="333"/>
      <c r="S51" s="118">
        <f t="shared" si="2"/>
        <v>0</v>
      </c>
      <c r="T51" s="103"/>
      <c r="U51" s="81">
        <f>IFERROR(IF(F51="Según demanda",(Q51+L51+#REF!)/(H51+#REF!+R51),(Q51+L51+#REF!)/F51),0)</f>
        <v>0</v>
      </c>
      <c r="V51" s="76"/>
      <c r="W51" s="77"/>
      <c r="X51" s="146">
        <f t="shared" ref="X51:X58" si="14">IFERROR((V51/W51),0)</f>
        <v>0</v>
      </c>
      <c r="Y51" s="78"/>
      <c r="Z51" s="75">
        <f>IFERROR(IF(F51="Según demanda",(V51+Q51+L51+#REF!)/(H51+#REF!+R51+W51),(V51+Q51+L51+#REF!)/F51),0)</f>
        <v>0</v>
      </c>
    </row>
    <row r="52" spans="1:26" ht="42.75" x14ac:dyDescent="0.25">
      <c r="A52" s="472"/>
      <c r="B52" s="168"/>
      <c r="C52" s="99" t="s">
        <v>830</v>
      </c>
      <c r="D52" s="99" t="s">
        <v>506</v>
      </c>
      <c r="E52" s="334" t="s">
        <v>831</v>
      </c>
      <c r="F52" s="329" t="s">
        <v>832</v>
      </c>
      <c r="G52" s="148">
        <v>2</v>
      </c>
      <c r="H52" s="80">
        <v>2</v>
      </c>
      <c r="I52" s="118">
        <f t="shared" ref="I52:I62" si="15">IFERROR((G52/H52),0)</f>
        <v>1</v>
      </c>
      <c r="J52" s="29"/>
      <c r="K52" s="330">
        <f>IFERROR(IF(F52="Según demanda",#REF!/H52,#REF!/F52),0)</f>
        <v>0</v>
      </c>
      <c r="L52" s="85"/>
      <c r="M52" s="85"/>
      <c r="N52" s="118">
        <f t="shared" ref="N52:N63" si="16">IFERROR((L52/M52),0)</f>
        <v>0</v>
      </c>
      <c r="O52" s="29"/>
      <c r="P52" s="331">
        <f>IFERROR(IF(F52="Según demanda",(L52+#REF!)/(H52+#REF!),(L52+#REF!)/F52),0)</f>
        <v>0</v>
      </c>
      <c r="Q52" s="332"/>
      <c r="R52" s="333"/>
      <c r="S52" s="118">
        <f t="shared" si="2"/>
        <v>0</v>
      </c>
      <c r="T52" s="335"/>
      <c r="U52" s="81">
        <f>IFERROR(IF(F52="Según demanda",(Q52+L52+G52)/(H52+M51+R52),(Q52+L52+G52)/F52),0)</f>
        <v>0</v>
      </c>
      <c r="V52" s="82"/>
      <c r="W52" s="83"/>
      <c r="X52" s="118">
        <f t="shared" si="14"/>
        <v>0</v>
      </c>
      <c r="Y52" s="84"/>
      <c r="Z52" s="81">
        <f>IFERROR(IF(F52="Según demanda",(V52+Q52+L52+G52)/(H52+M51+R52+W52),(V52+Q52+L52+G52)/F52),0)</f>
        <v>0</v>
      </c>
    </row>
    <row r="53" spans="1:26" ht="75" customHeight="1" x14ac:dyDescent="0.25">
      <c r="A53" s="472"/>
      <c r="B53" s="168"/>
      <c r="C53" s="99" t="s">
        <v>833</v>
      </c>
      <c r="D53" s="99" t="s">
        <v>834</v>
      </c>
      <c r="E53" s="334" t="s">
        <v>835</v>
      </c>
      <c r="F53" s="148" t="s">
        <v>836</v>
      </c>
      <c r="G53" s="148">
        <v>1</v>
      </c>
      <c r="H53" s="80">
        <v>1</v>
      </c>
      <c r="I53" s="118">
        <f t="shared" si="15"/>
        <v>1</v>
      </c>
      <c r="J53" s="29"/>
      <c r="K53" s="336">
        <f t="shared" ref="K53:K62" si="17">IFERROR(IF(F53="Según demanda",G53/H53,G53/F53),0)</f>
        <v>0</v>
      </c>
      <c r="L53" s="85"/>
      <c r="M53" s="85"/>
      <c r="N53" s="118">
        <f t="shared" si="16"/>
        <v>0</v>
      </c>
      <c r="O53" s="337"/>
      <c r="P53" s="81">
        <f t="shared" ref="P53:P63" si="18">IFERROR(IF(F53="Según demanda",(L53+G53)/(H53+M53),(L53+G53)/F53),0)</f>
        <v>0</v>
      </c>
      <c r="Q53" s="332"/>
      <c r="R53" s="338"/>
      <c r="S53" s="118">
        <f t="shared" si="2"/>
        <v>0</v>
      </c>
      <c r="T53" s="337"/>
      <c r="U53" s="81">
        <f t="shared" ref="U53:U63" si="19">IFERROR(IF(F53="Según demanda",(Q53+L53+G53)/(H53+M53+R53),(Q53+L53+G53)/F53),0)</f>
        <v>0</v>
      </c>
      <c r="V53" s="82"/>
      <c r="W53" s="83"/>
      <c r="X53" s="118">
        <f t="shared" si="14"/>
        <v>0</v>
      </c>
      <c r="Y53" s="84"/>
      <c r="Z53" s="81">
        <f t="shared" ref="Z53:Z58" si="20">IFERROR(IF(F53="Según demanda",(V53+Q53+L53+G53)/(H53+M53+R53+W53),(V53+Q53+L53+G53)/F53),0)</f>
        <v>0</v>
      </c>
    </row>
    <row r="54" spans="1:26" ht="105" customHeight="1" x14ac:dyDescent="0.25">
      <c r="A54" s="472"/>
      <c r="B54" s="168" t="s">
        <v>837</v>
      </c>
      <c r="C54" s="99" t="s">
        <v>501</v>
      </c>
      <c r="D54" s="99" t="s">
        <v>507</v>
      </c>
      <c r="E54" s="334" t="s">
        <v>838</v>
      </c>
      <c r="F54" s="339" t="s">
        <v>839</v>
      </c>
      <c r="G54" s="148">
        <v>49</v>
      </c>
      <c r="H54" s="80">
        <v>49</v>
      </c>
      <c r="I54" s="118">
        <f t="shared" si="15"/>
        <v>1</v>
      </c>
      <c r="J54" s="29"/>
      <c r="K54" s="336">
        <f t="shared" si="17"/>
        <v>0</v>
      </c>
      <c r="L54" s="85"/>
      <c r="M54" s="85"/>
      <c r="N54" s="118">
        <f t="shared" si="16"/>
        <v>0</v>
      </c>
      <c r="O54" s="29"/>
      <c r="P54" s="81">
        <f t="shared" si="18"/>
        <v>0</v>
      </c>
      <c r="Q54" s="332"/>
      <c r="R54" s="338"/>
      <c r="S54" s="118">
        <f t="shared" si="2"/>
        <v>0</v>
      </c>
      <c r="T54" s="29"/>
      <c r="U54" s="81">
        <f t="shared" si="19"/>
        <v>0</v>
      </c>
      <c r="V54" s="82"/>
      <c r="W54" s="83"/>
      <c r="X54" s="118">
        <f t="shared" si="14"/>
        <v>0</v>
      </c>
      <c r="Y54" s="84"/>
      <c r="Z54" s="81">
        <f t="shared" si="20"/>
        <v>0</v>
      </c>
    </row>
    <row r="55" spans="1:26" ht="60" customHeight="1" x14ac:dyDescent="0.25">
      <c r="A55" s="472"/>
      <c r="B55" s="168"/>
      <c r="C55" s="99" t="s">
        <v>840</v>
      </c>
      <c r="D55" s="99" t="s">
        <v>841</v>
      </c>
      <c r="E55" s="99" t="s">
        <v>842</v>
      </c>
      <c r="F55" s="329" t="s">
        <v>677</v>
      </c>
      <c r="G55" s="148">
        <v>558</v>
      </c>
      <c r="H55" s="80">
        <v>558</v>
      </c>
      <c r="I55" s="118">
        <f t="shared" si="15"/>
        <v>1</v>
      </c>
      <c r="J55" s="29"/>
      <c r="K55" s="336">
        <f t="shared" si="17"/>
        <v>1</v>
      </c>
      <c r="L55" s="85"/>
      <c r="M55" s="85"/>
      <c r="N55" s="118">
        <f t="shared" si="16"/>
        <v>0</v>
      </c>
      <c r="O55" s="29"/>
      <c r="P55" s="81">
        <f t="shared" si="18"/>
        <v>1</v>
      </c>
      <c r="Q55" s="332"/>
      <c r="R55" s="338"/>
      <c r="S55" s="118">
        <f t="shared" si="2"/>
        <v>0</v>
      </c>
      <c r="T55" s="29"/>
      <c r="U55" s="81">
        <f t="shared" si="19"/>
        <v>1</v>
      </c>
      <c r="V55" s="82"/>
      <c r="W55" s="83"/>
      <c r="X55" s="118">
        <f t="shared" si="14"/>
        <v>0</v>
      </c>
      <c r="Y55" s="84"/>
      <c r="Z55" s="81">
        <f t="shared" si="20"/>
        <v>1</v>
      </c>
    </row>
    <row r="56" spans="1:26" ht="90" customHeight="1" x14ac:dyDescent="0.25">
      <c r="A56" s="472"/>
      <c r="B56" s="168"/>
      <c r="C56" s="99" t="s">
        <v>502</v>
      </c>
      <c r="D56" s="99" t="s">
        <v>508</v>
      </c>
      <c r="E56" s="99" t="s">
        <v>843</v>
      </c>
      <c r="F56" s="329" t="s">
        <v>844</v>
      </c>
      <c r="G56" s="148">
        <v>13</v>
      </c>
      <c r="H56" s="80">
        <v>13</v>
      </c>
      <c r="I56" s="118">
        <f t="shared" si="15"/>
        <v>1</v>
      </c>
      <c r="J56" s="148"/>
      <c r="K56" s="336">
        <f t="shared" si="17"/>
        <v>0</v>
      </c>
      <c r="L56" s="85"/>
      <c r="M56" s="85"/>
      <c r="N56" s="118">
        <f t="shared" si="16"/>
        <v>0</v>
      </c>
      <c r="O56" s="148"/>
      <c r="P56" s="81">
        <f t="shared" si="18"/>
        <v>0</v>
      </c>
      <c r="Q56" s="332"/>
      <c r="R56" s="333"/>
      <c r="S56" s="118">
        <f t="shared" si="2"/>
        <v>0</v>
      </c>
      <c r="T56" s="148"/>
      <c r="U56" s="81">
        <f>IFERROR(IF(F56="Según demanda",(Q56+L56+G56)/(H56+M56+R56),(Q56+L56+G56)/F56),0)</f>
        <v>0</v>
      </c>
      <c r="V56" s="82"/>
      <c r="W56" s="83"/>
      <c r="X56" s="118">
        <f t="shared" si="14"/>
        <v>0</v>
      </c>
      <c r="Y56" s="84"/>
      <c r="Z56" s="81">
        <f t="shared" si="20"/>
        <v>0</v>
      </c>
    </row>
    <row r="57" spans="1:26" ht="105" x14ac:dyDescent="0.25">
      <c r="A57" s="472"/>
      <c r="B57" s="139" t="s">
        <v>496</v>
      </c>
      <c r="C57" s="139" t="s">
        <v>845</v>
      </c>
      <c r="D57" s="139" t="s">
        <v>846</v>
      </c>
      <c r="E57" s="139" t="s">
        <v>847</v>
      </c>
      <c r="F57" s="140" t="s">
        <v>848</v>
      </c>
      <c r="G57" s="148">
        <v>60</v>
      </c>
      <c r="H57" s="148">
        <v>100</v>
      </c>
      <c r="I57" s="118">
        <f t="shared" si="15"/>
        <v>0.6</v>
      </c>
      <c r="J57" s="29"/>
      <c r="K57" s="336">
        <f t="shared" si="17"/>
        <v>0</v>
      </c>
      <c r="L57" s="85"/>
      <c r="M57" s="85"/>
      <c r="N57" s="118">
        <f t="shared" si="16"/>
        <v>0</v>
      </c>
      <c r="O57" s="148"/>
      <c r="P57" s="81">
        <f t="shared" si="18"/>
        <v>0</v>
      </c>
      <c r="Q57" s="332"/>
      <c r="R57" s="333"/>
      <c r="S57" s="118">
        <f t="shared" si="2"/>
        <v>0</v>
      </c>
      <c r="T57" s="148"/>
      <c r="U57" s="81">
        <f t="shared" ref="U57:U61" si="21">IFERROR(IF(F57="Según demanda",(Q57+L57+G57)/(H57+M57+R57),(Q57+L57+G57)/F57),0)</f>
        <v>0</v>
      </c>
      <c r="V57" s="82"/>
      <c r="W57" s="83"/>
      <c r="X57" s="118">
        <f t="shared" si="14"/>
        <v>0</v>
      </c>
      <c r="Y57" s="84"/>
      <c r="Z57" s="81">
        <f t="shared" si="20"/>
        <v>0</v>
      </c>
    </row>
    <row r="58" spans="1:26" ht="60" x14ac:dyDescent="0.25">
      <c r="A58" s="472"/>
      <c r="B58" s="139" t="s">
        <v>497</v>
      </c>
      <c r="C58" s="139" t="s">
        <v>849</v>
      </c>
      <c r="D58" s="139" t="s">
        <v>850</v>
      </c>
      <c r="E58" s="139" t="s">
        <v>851</v>
      </c>
      <c r="F58" s="140" t="s">
        <v>852</v>
      </c>
      <c r="G58" s="148">
        <v>1</v>
      </c>
      <c r="H58" s="148">
        <v>1</v>
      </c>
      <c r="I58" s="118">
        <f t="shared" si="15"/>
        <v>1</v>
      </c>
      <c r="J58" s="29"/>
      <c r="K58" s="336">
        <f t="shared" si="17"/>
        <v>0</v>
      </c>
      <c r="L58" s="85"/>
      <c r="M58" s="85"/>
      <c r="N58" s="118">
        <f t="shared" si="16"/>
        <v>0</v>
      </c>
      <c r="O58" s="148"/>
      <c r="P58" s="81">
        <f t="shared" si="18"/>
        <v>0</v>
      </c>
      <c r="Q58" s="332"/>
      <c r="R58" s="333"/>
      <c r="S58" s="118">
        <f t="shared" si="2"/>
        <v>0</v>
      </c>
      <c r="T58" s="148"/>
      <c r="U58" s="81">
        <f t="shared" si="21"/>
        <v>0</v>
      </c>
      <c r="V58" s="82"/>
      <c r="W58" s="83"/>
      <c r="X58" s="118">
        <f t="shared" si="14"/>
        <v>0</v>
      </c>
      <c r="Y58" s="84"/>
      <c r="Z58" s="81">
        <f t="shared" si="20"/>
        <v>0</v>
      </c>
    </row>
    <row r="59" spans="1:26" ht="90" x14ac:dyDescent="0.25">
      <c r="A59" s="472"/>
      <c r="B59" s="139" t="s">
        <v>853</v>
      </c>
      <c r="C59" s="139" t="s">
        <v>854</v>
      </c>
      <c r="D59" s="139" t="s">
        <v>855</v>
      </c>
      <c r="E59" s="139" t="s">
        <v>856</v>
      </c>
      <c r="F59" s="140" t="s">
        <v>852</v>
      </c>
      <c r="G59" s="148">
        <v>1</v>
      </c>
      <c r="H59" s="148">
        <v>1</v>
      </c>
      <c r="I59" s="118">
        <f t="shared" si="15"/>
        <v>1</v>
      </c>
      <c r="J59" s="29"/>
      <c r="K59" s="336">
        <f t="shared" si="17"/>
        <v>0</v>
      </c>
      <c r="L59" s="85"/>
      <c r="M59" s="85"/>
      <c r="N59" s="118">
        <f t="shared" si="16"/>
        <v>0</v>
      </c>
      <c r="O59" s="148"/>
      <c r="P59" s="81">
        <f t="shared" si="18"/>
        <v>0</v>
      </c>
      <c r="Q59" s="332"/>
      <c r="R59" s="333"/>
      <c r="S59" s="118">
        <f t="shared" si="2"/>
        <v>0</v>
      </c>
      <c r="T59" s="148"/>
      <c r="U59" s="81">
        <f t="shared" si="21"/>
        <v>0</v>
      </c>
      <c r="V59" s="82"/>
      <c r="W59" s="83"/>
      <c r="X59" s="118">
        <f>IFERROR((V59/W59),0)</f>
        <v>0</v>
      </c>
      <c r="Y59" s="84"/>
      <c r="Z59" s="81">
        <f>IFERROR(IF(F59="Según demanda",(V59+Q59+L59+G59)/(H59+M59+R59+W59),(V59+Q59+L59+G59)/F59),0)</f>
        <v>0</v>
      </c>
    </row>
    <row r="60" spans="1:26" ht="60.75" customHeight="1" x14ac:dyDescent="0.25">
      <c r="A60" s="472"/>
      <c r="B60" s="139" t="s">
        <v>498</v>
      </c>
      <c r="C60" s="139" t="s">
        <v>857</v>
      </c>
      <c r="D60" s="139" t="s">
        <v>858</v>
      </c>
      <c r="E60" s="139" t="s">
        <v>859</v>
      </c>
      <c r="F60" s="140" t="s">
        <v>848</v>
      </c>
      <c r="G60" s="148">
        <v>1</v>
      </c>
      <c r="H60" s="148">
        <v>1</v>
      </c>
      <c r="I60" s="118">
        <f t="shared" si="15"/>
        <v>1</v>
      </c>
      <c r="J60" s="29" t="s">
        <v>860</v>
      </c>
      <c r="K60" s="336">
        <f t="shared" si="17"/>
        <v>0</v>
      </c>
      <c r="L60" s="85"/>
      <c r="M60" s="85"/>
      <c r="N60" s="118">
        <f t="shared" si="16"/>
        <v>0</v>
      </c>
      <c r="O60" s="148"/>
      <c r="P60" s="81">
        <f t="shared" si="18"/>
        <v>0</v>
      </c>
      <c r="Q60" s="332"/>
      <c r="R60" s="333"/>
      <c r="S60" s="118">
        <f t="shared" si="2"/>
        <v>0</v>
      </c>
      <c r="T60" s="148"/>
      <c r="U60" s="81">
        <f t="shared" si="21"/>
        <v>0</v>
      </c>
      <c r="V60" s="148"/>
      <c r="W60" s="80"/>
      <c r="X60" s="118">
        <f t="shared" ref="X60:X63" si="22">IFERROR((V60/W60),0)</f>
        <v>0</v>
      </c>
      <c r="Y60" s="84"/>
      <c r="Z60" s="81">
        <f t="shared" ref="Z60:Z63" si="23">IFERROR(IF(F60="Según demanda",(V60+Q60+L60+G60)/(H60+M60+R60+W60),(V60+Q60+L60+G60)/F60),0)</f>
        <v>0</v>
      </c>
    </row>
    <row r="61" spans="1:26" ht="90" x14ac:dyDescent="0.25">
      <c r="A61" s="472"/>
      <c r="B61" s="139" t="s">
        <v>499</v>
      </c>
      <c r="C61" s="139" t="s">
        <v>861</v>
      </c>
      <c r="D61" s="139" t="s">
        <v>510</v>
      </c>
      <c r="E61" s="139" t="s">
        <v>514</v>
      </c>
      <c r="F61" s="140" t="s">
        <v>852</v>
      </c>
      <c r="G61" s="148">
        <v>1</v>
      </c>
      <c r="H61" s="148">
        <v>1</v>
      </c>
      <c r="I61" s="118">
        <f t="shared" si="15"/>
        <v>1</v>
      </c>
      <c r="J61" s="29"/>
      <c r="K61" s="336">
        <f t="shared" si="17"/>
        <v>0</v>
      </c>
      <c r="L61" s="85"/>
      <c r="M61" s="85"/>
      <c r="N61" s="118">
        <f t="shared" si="16"/>
        <v>0</v>
      </c>
      <c r="O61" s="148"/>
      <c r="P61" s="81">
        <f t="shared" si="18"/>
        <v>0</v>
      </c>
      <c r="Q61" s="332"/>
      <c r="R61" s="333"/>
      <c r="S61" s="118">
        <f t="shared" si="2"/>
        <v>0</v>
      </c>
      <c r="T61" s="148"/>
      <c r="U61" s="81">
        <f t="shared" si="21"/>
        <v>0</v>
      </c>
      <c r="V61" s="37"/>
      <c r="W61" s="80"/>
      <c r="X61" s="118">
        <f t="shared" si="22"/>
        <v>0</v>
      </c>
      <c r="Y61" s="84"/>
      <c r="Z61" s="81">
        <f t="shared" si="23"/>
        <v>0</v>
      </c>
    </row>
    <row r="62" spans="1:26" ht="85.5" x14ac:dyDescent="0.25">
      <c r="A62" s="472"/>
      <c r="B62" s="148" t="s">
        <v>862</v>
      </c>
      <c r="C62" s="102" t="s">
        <v>503</v>
      </c>
      <c r="D62" s="102" t="s">
        <v>509</v>
      </c>
      <c r="E62" s="334" t="s">
        <v>513</v>
      </c>
      <c r="F62" s="329" t="s">
        <v>677</v>
      </c>
      <c r="G62" s="148">
        <v>16</v>
      </c>
      <c r="H62" s="148">
        <v>16</v>
      </c>
      <c r="I62" s="118">
        <f t="shared" si="15"/>
        <v>1</v>
      </c>
      <c r="J62" s="148"/>
      <c r="K62" s="336">
        <f t="shared" si="17"/>
        <v>1</v>
      </c>
      <c r="L62" s="85"/>
      <c r="M62" s="85"/>
      <c r="N62" s="118">
        <f t="shared" si="16"/>
        <v>0</v>
      </c>
      <c r="O62" s="29"/>
      <c r="P62" s="81">
        <f t="shared" si="18"/>
        <v>1</v>
      </c>
      <c r="Q62" s="332"/>
      <c r="R62" s="333"/>
      <c r="S62" s="118">
        <f t="shared" si="2"/>
        <v>0</v>
      </c>
      <c r="T62" s="29"/>
      <c r="U62" s="81">
        <f t="shared" si="19"/>
        <v>1</v>
      </c>
      <c r="V62" s="37"/>
      <c r="W62" s="80"/>
      <c r="X62" s="118">
        <f t="shared" si="22"/>
        <v>0</v>
      </c>
      <c r="Y62" s="116"/>
      <c r="Z62" s="81">
        <f t="shared" si="23"/>
        <v>1</v>
      </c>
    </row>
    <row r="63" spans="1:26" ht="75.75" thickBot="1" x14ac:dyDescent="0.3">
      <c r="A63" s="473"/>
      <c r="B63" s="340" t="s">
        <v>863</v>
      </c>
      <c r="C63" s="340" t="s">
        <v>504</v>
      </c>
      <c r="D63" s="340" t="s">
        <v>511</v>
      </c>
      <c r="E63" s="340" t="s">
        <v>515</v>
      </c>
      <c r="F63" s="341" t="s">
        <v>864</v>
      </c>
      <c r="G63" s="148">
        <v>3</v>
      </c>
      <c r="H63" s="148">
        <v>3</v>
      </c>
      <c r="I63" s="118">
        <f>IFERROR((G63/H63),0)</f>
        <v>1</v>
      </c>
      <c r="J63" s="29"/>
      <c r="K63" s="336">
        <f>IFERROR(IF(F63="Según demanda",G63/H63,G63/F63),0)</f>
        <v>0</v>
      </c>
      <c r="L63" s="85"/>
      <c r="M63" s="85"/>
      <c r="N63" s="118">
        <f t="shared" si="16"/>
        <v>0</v>
      </c>
      <c r="O63" s="148"/>
      <c r="P63" s="81">
        <f t="shared" si="18"/>
        <v>0</v>
      </c>
      <c r="Q63" s="332"/>
      <c r="R63" s="333"/>
      <c r="S63" s="118">
        <f t="shared" si="2"/>
        <v>0</v>
      </c>
      <c r="T63" s="148"/>
      <c r="U63" s="81">
        <f t="shared" si="19"/>
        <v>0</v>
      </c>
      <c r="V63" s="148"/>
      <c r="W63" s="80"/>
      <c r="X63" s="118">
        <f t="shared" si="22"/>
        <v>0</v>
      </c>
      <c r="Y63" s="84"/>
      <c r="Z63" s="81">
        <f t="shared" si="23"/>
        <v>0</v>
      </c>
    </row>
    <row r="64" spans="1:26" ht="330" x14ac:dyDescent="0.25">
      <c r="A64" s="474" t="s">
        <v>661</v>
      </c>
      <c r="B64" s="132" t="s">
        <v>662</v>
      </c>
      <c r="C64" s="132" t="s">
        <v>663</v>
      </c>
      <c r="D64" s="132" t="s">
        <v>664</v>
      </c>
      <c r="E64" s="334" t="s">
        <v>665</v>
      </c>
      <c r="F64" s="334">
        <v>64</v>
      </c>
      <c r="G64" s="85">
        <v>16</v>
      </c>
      <c r="H64" s="342">
        <v>16</v>
      </c>
      <c r="I64" s="118">
        <f t="shared" ref="I64:I79" si="24">IFERROR((G64/H64),0)</f>
        <v>1</v>
      </c>
      <c r="J64" s="343" t="s">
        <v>666</v>
      </c>
      <c r="K64" s="81">
        <f t="shared" ref="K64:K79" si="25">IFERROR(IF(F64="Según demanda",G64/H64,G64/F64),0)</f>
        <v>0.25</v>
      </c>
      <c r="L64" s="85"/>
      <c r="M64" s="342"/>
      <c r="N64" s="118">
        <f t="shared" ref="N64:N91" si="26">IFERROR((L64/M64),0)</f>
        <v>0</v>
      </c>
      <c r="O64" s="343"/>
      <c r="P64" s="81">
        <f t="shared" ref="P64:P93" si="27">IFERROR(IF(F64="Según demanda",(L64+G64)/(H64+M64),(L64+G64)/F64),0)</f>
        <v>0.25</v>
      </c>
      <c r="Q64" s="85"/>
      <c r="R64" s="342"/>
      <c r="S64" s="118">
        <f t="shared" ref="S64:S79" si="28">IFERROR((Q64/R64),0)</f>
        <v>0</v>
      </c>
      <c r="T64" s="343"/>
      <c r="U64" s="81">
        <f t="shared" ref="U64:U79" si="29">IFERROR(IF(F64="Según demanda",(Q64+L64+G64)/(H64+M64+R64),(Q64+L64+G64)/F64),0)</f>
        <v>0.25</v>
      </c>
      <c r="V64" s="344"/>
      <c r="W64" s="342"/>
      <c r="X64" s="118">
        <f t="shared" ref="X64:X79" si="30">IFERROR((V64/W64),0)</f>
        <v>0</v>
      </c>
      <c r="Y64" s="343"/>
      <c r="Z64" s="81">
        <f t="shared" ref="Z64:Z92" si="31">IFERROR(IF(F64="Según demanda",(V64+Q64+L64+G64)/(H64+M64+R64+W64),(V64+Q64+L64+G64)/F64),0)</f>
        <v>0.25</v>
      </c>
    </row>
    <row r="65" spans="1:26" ht="409.5" x14ac:dyDescent="0.25">
      <c r="A65" s="475" t="s">
        <v>667</v>
      </c>
      <c r="B65" s="132" t="s">
        <v>668</v>
      </c>
      <c r="C65" s="345" t="s">
        <v>669</v>
      </c>
      <c r="D65" s="345" t="s">
        <v>670</v>
      </c>
      <c r="E65" s="346" t="s">
        <v>665</v>
      </c>
      <c r="F65" s="334">
        <v>4</v>
      </c>
      <c r="G65" s="85">
        <v>1</v>
      </c>
      <c r="H65" s="342">
        <v>16</v>
      </c>
      <c r="I65" s="118">
        <f t="shared" si="24"/>
        <v>6.25E-2</v>
      </c>
      <c r="J65" s="347" t="s">
        <v>671</v>
      </c>
      <c r="K65" s="81">
        <f t="shared" si="25"/>
        <v>0.25</v>
      </c>
      <c r="L65" s="85"/>
      <c r="M65" s="342"/>
      <c r="N65" s="118">
        <f t="shared" si="26"/>
        <v>0</v>
      </c>
      <c r="O65" s="348"/>
      <c r="P65" s="81">
        <f t="shared" si="27"/>
        <v>0.25</v>
      </c>
      <c r="Q65" s="85"/>
      <c r="R65" s="342"/>
      <c r="S65" s="118">
        <f t="shared" si="28"/>
        <v>0</v>
      </c>
      <c r="T65" s="348"/>
      <c r="U65" s="81">
        <f t="shared" si="29"/>
        <v>0.25</v>
      </c>
      <c r="V65" s="344"/>
      <c r="W65" s="342"/>
      <c r="X65" s="118">
        <f t="shared" si="30"/>
        <v>0</v>
      </c>
      <c r="Y65" s="348"/>
      <c r="Z65" s="81">
        <f t="shared" si="31"/>
        <v>0.25</v>
      </c>
    </row>
    <row r="66" spans="1:26" ht="409.5" x14ac:dyDescent="0.25">
      <c r="A66" s="475" t="s">
        <v>672</v>
      </c>
      <c r="B66" s="30" t="s">
        <v>673</v>
      </c>
      <c r="C66" s="132" t="s">
        <v>674</v>
      </c>
      <c r="D66" s="132" t="s">
        <v>675</v>
      </c>
      <c r="E66" s="334" t="s">
        <v>676</v>
      </c>
      <c r="F66" s="334" t="s">
        <v>677</v>
      </c>
      <c r="G66" s="85">
        <v>16</v>
      </c>
      <c r="H66" s="342">
        <v>17</v>
      </c>
      <c r="I66" s="118">
        <f t="shared" si="24"/>
        <v>0.94117647058823528</v>
      </c>
      <c r="J66" s="349" t="s">
        <v>678</v>
      </c>
      <c r="K66" s="81">
        <f t="shared" si="25"/>
        <v>0.94117647058823528</v>
      </c>
      <c r="L66" s="86"/>
      <c r="M66" s="342"/>
      <c r="N66" s="118">
        <f t="shared" si="26"/>
        <v>0</v>
      </c>
      <c r="O66" s="348"/>
      <c r="P66" s="81">
        <f t="shared" si="27"/>
        <v>0.94117647058823528</v>
      </c>
      <c r="Q66" s="344"/>
      <c r="R66" s="342"/>
      <c r="S66" s="118">
        <f t="shared" si="28"/>
        <v>0</v>
      </c>
      <c r="T66" s="348"/>
      <c r="U66" s="81">
        <f t="shared" si="29"/>
        <v>0.94117647058823528</v>
      </c>
      <c r="V66" s="344"/>
      <c r="W66" s="342"/>
      <c r="X66" s="118">
        <f t="shared" si="30"/>
        <v>0</v>
      </c>
      <c r="Y66" s="348"/>
      <c r="Z66" s="81">
        <f t="shared" si="31"/>
        <v>0.94117647058823528</v>
      </c>
    </row>
    <row r="67" spans="1:26" ht="285" x14ac:dyDescent="0.25">
      <c r="A67" s="475" t="s">
        <v>45</v>
      </c>
      <c r="B67" s="132" t="s">
        <v>679</v>
      </c>
      <c r="C67" s="132" t="s">
        <v>680</v>
      </c>
      <c r="D67" s="132" t="s">
        <v>681</v>
      </c>
      <c r="E67" s="350" t="s">
        <v>682</v>
      </c>
      <c r="F67" s="334" t="s">
        <v>677</v>
      </c>
      <c r="G67" s="85">
        <v>14</v>
      </c>
      <c r="H67" s="342">
        <v>14</v>
      </c>
      <c r="I67" s="118">
        <f t="shared" si="24"/>
        <v>1</v>
      </c>
      <c r="J67" s="348" t="s">
        <v>683</v>
      </c>
      <c r="K67" s="81">
        <f t="shared" si="25"/>
        <v>1</v>
      </c>
      <c r="L67" s="85"/>
      <c r="M67" s="342"/>
      <c r="N67" s="118">
        <f t="shared" si="26"/>
        <v>0</v>
      </c>
      <c r="O67" s="349"/>
      <c r="P67" s="81">
        <f t="shared" si="27"/>
        <v>1</v>
      </c>
      <c r="Q67" s="344"/>
      <c r="R67" s="342"/>
      <c r="S67" s="118">
        <f t="shared" si="28"/>
        <v>0</v>
      </c>
      <c r="T67" s="349"/>
      <c r="U67" s="81">
        <f t="shared" si="29"/>
        <v>1</v>
      </c>
      <c r="V67" s="344"/>
      <c r="W67" s="342"/>
      <c r="X67" s="118">
        <f t="shared" si="30"/>
        <v>0</v>
      </c>
      <c r="Y67" s="349"/>
      <c r="Z67" s="81">
        <f t="shared" si="31"/>
        <v>1</v>
      </c>
    </row>
    <row r="68" spans="1:26" ht="171" x14ac:dyDescent="0.25">
      <c r="A68" s="475" t="s">
        <v>46</v>
      </c>
      <c r="B68" s="132" t="s">
        <v>684</v>
      </c>
      <c r="C68" s="132" t="s">
        <v>685</v>
      </c>
      <c r="D68" s="132" t="s">
        <v>686</v>
      </c>
      <c r="E68" s="132" t="s">
        <v>687</v>
      </c>
      <c r="F68" s="148" t="s">
        <v>677</v>
      </c>
      <c r="G68" s="85">
        <v>0</v>
      </c>
      <c r="H68" s="342">
        <v>0</v>
      </c>
      <c r="I68" s="118">
        <f t="shared" si="24"/>
        <v>0</v>
      </c>
      <c r="J68" s="348" t="s">
        <v>688</v>
      </c>
      <c r="K68" s="81">
        <f t="shared" si="25"/>
        <v>0</v>
      </c>
      <c r="L68" s="85"/>
      <c r="M68" s="342"/>
      <c r="N68" s="118">
        <f t="shared" si="26"/>
        <v>0</v>
      </c>
      <c r="O68" s="348"/>
      <c r="P68" s="81">
        <f t="shared" si="27"/>
        <v>0</v>
      </c>
      <c r="Q68" s="344"/>
      <c r="R68" s="342"/>
      <c r="S68" s="118">
        <f t="shared" si="28"/>
        <v>0</v>
      </c>
      <c r="T68" s="348"/>
      <c r="U68" s="81">
        <f t="shared" si="29"/>
        <v>0</v>
      </c>
      <c r="V68" s="344"/>
      <c r="W68" s="342"/>
      <c r="X68" s="118">
        <f t="shared" si="30"/>
        <v>0</v>
      </c>
      <c r="Y68" s="351"/>
      <c r="Z68" s="81">
        <f t="shared" si="31"/>
        <v>0</v>
      </c>
    </row>
    <row r="69" spans="1:26" ht="210" x14ac:dyDescent="0.25">
      <c r="A69" s="475" t="s">
        <v>47</v>
      </c>
      <c r="B69" s="132" t="s">
        <v>689</v>
      </c>
      <c r="C69" s="132" t="s">
        <v>690</v>
      </c>
      <c r="D69" s="132" t="s">
        <v>691</v>
      </c>
      <c r="E69" s="30" t="s">
        <v>692</v>
      </c>
      <c r="F69" s="148">
        <v>1</v>
      </c>
      <c r="G69" s="85" t="s">
        <v>545</v>
      </c>
      <c r="H69" s="342">
        <v>1</v>
      </c>
      <c r="I69" s="118">
        <f t="shared" si="24"/>
        <v>1</v>
      </c>
      <c r="J69" s="348" t="s">
        <v>693</v>
      </c>
      <c r="K69" s="81">
        <f t="shared" si="25"/>
        <v>1</v>
      </c>
      <c r="L69" s="87"/>
      <c r="M69" s="87"/>
      <c r="N69" s="118">
        <f t="shared" si="26"/>
        <v>0</v>
      </c>
      <c r="O69" s="348"/>
      <c r="P69" s="81">
        <f t="shared" si="27"/>
        <v>1</v>
      </c>
      <c r="Q69" s="352"/>
      <c r="R69" s="87"/>
      <c r="S69" s="118">
        <f t="shared" si="28"/>
        <v>0</v>
      </c>
      <c r="T69" s="348"/>
      <c r="U69" s="81">
        <f t="shared" si="29"/>
        <v>1</v>
      </c>
      <c r="V69" s="344"/>
      <c r="W69" s="342"/>
      <c r="X69" s="118">
        <f t="shared" si="30"/>
        <v>0</v>
      </c>
      <c r="Y69" s="348"/>
      <c r="Z69" s="81">
        <f t="shared" si="31"/>
        <v>1</v>
      </c>
    </row>
    <row r="70" spans="1:26" ht="85.5" x14ac:dyDescent="0.25">
      <c r="A70" s="475" t="s">
        <v>48</v>
      </c>
      <c r="B70" s="148" t="s">
        <v>694</v>
      </c>
      <c r="C70" s="30" t="s">
        <v>695</v>
      </c>
      <c r="D70" s="30" t="s">
        <v>696</v>
      </c>
      <c r="E70" s="30" t="s">
        <v>697</v>
      </c>
      <c r="F70" s="148">
        <v>1</v>
      </c>
      <c r="G70" s="85">
        <v>1</v>
      </c>
      <c r="H70" s="342">
        <v>1</v>
      </c>
      <c r="I70" s="118">
        <f t="shared" si="24"/>
        <v>1</v>
      </c>
      <c r="J70" s="353" t="s">
        <v>698</v>
      </c>
      <c r="K70" s="336">
        <f t="shared" si="25"/>
        <v>1</v>
      </c>
      <c r="L70" s="86"/>
      <c r="M70" s="342"/>
      <c r="N70" s="118">
        <f t="shared" si="26"/>
        <v>0</v>
      </c>
      <c r="O70" s="348"/>
      <c r="P70" s="81">
        <f t="shared" si="27"/>
        <v>1</v>
      </c>
      <c r="Q70" s="344"/>
      <c r="R70" s="342"/>
      <c r="S70" s="118">
        <f t="shared" si="28"/>
        <v>0</v>
      </c>
      <c r="T70" s="348"/>
      <c r="U70" s="81">
        <f t="shared" si="29"/>
        <v>1</v>
      </c>
      <c r="V70" s="344"/>
      <c r="W70" s="342"/>
      <c r="X70" s="118">
        <f t="shared" si="30"/>
        <v>0</v>
      </c>
      <c r="Y70" s="348"/>
      <c r="Z70" s="81">
        <f t="shared" si="31"/>
        <v>1</v>
      </c>
    </row>
    <row r="71" spans="1:26" ht="99.75" x14ac:dyDescent="0.25">
      <c r="A71" s="475" t="s">
        <v>699</v>
      </c>
      <c r="B71" s="354" t="s">
        <v>700</v>
      </c>
      <c r="C71" s="30" t="s">
        <v>701</v>
      </c>
      <c r="D71" s="132" t="s">
        <v>702</v>
      </c>
      <c r="E71" s="30" t="s">
        <v>703</v>
      </c>
      <c r="F71" s="148">
        <v>6</v>
      </c>
      <c r="G71" s="85">
        <v>0</v>
      </c>
      <c r="H71" s="342">
        <v>0</v>
      </c>
      <c r="I71" s="118">
        <f t="shared" si="24"/>
        <v>0</v>
      </c>
      <c r="J71" s="86" t="s">
        <v>704</v>
      </c>
      <c r="K71" s="336">
        <f t="shared" si="25"/>
        <v>0</v>
      </c>
      <c r="L71" s="86"/>
      <c r="M71" s="342"/>
      <c r="N71" s="118">
        <f t="shared" si="26"/>
        <v>0</v>
      </c>
      <c r="O71" s="86"/>
      <c r="P71" s="81">
        <f t="shared" si="27"/>
        <v>0</v>
      </c>
      <c r="Q71" s="344"/>
      <c r="R71" s="342"/>
      <c r="S71" s="118">
        <f t="shared" si="28"/>
        <v>0</v>
      </c>
      <c r="T71" s="86"/>
      <c r="U71" s="81">
        <f t="shared" si="29"/>
        <v>0</v>
      </c>
      <c r="V71" s="344"/>
      <c r="W71" s="342"/>
      <c r="X71" s="118">
        <f t="shared" si="30"/>
        <v>0</v>
      </c>
      <c r="Y71" s="86"/>
      <c r="Z71" s="81">
        <f t="shared" si="31"/>
        <v>0</v>
      </c>
    </row>
    <row r="72" spans="1:26" ht="285" x14ac:dyDescent="0.25">
      <c r="A72" s="475" t="s">
        <v>49</v>
      </c>
      <c r="B72" s="148" t="s">
        <v>705</v>
      </c>
      <c r="C72" s="30" t="s">
        <v>706</v>
      </c>
      <c r="D72" s="132" t="s">
        <v>707</v>
      </c>
      <c r="E72" s="30" t="s">
        <v>708</v>
      </c>
      <c r="F72" s="30" t="s">
        <v>677</v>
      </c>
      <c r="G72" s="110">
        <v>26553761804</v>
      </c>
      <c r="H72" s="355">
        <v>26553761804</v>
      </c>
      <c r="I72" s="118">
        <f t="shared" si="24"/>
        <v>1</v>
      </c>
      <c r="J72" s="351" t="s">
        <v>709</v>
      </c>
      <c r="K72" s="336">
        <f t="shared" si="25"/>
        <v>1</v>
      </c>
      <c r="L72" s="86"/>
      <c r="M72" s="342"/>
      <c r="N72" s="118">
        <f t="shared" si="26"/>
        <v>0</v>
      </c>
      <c r="O72" s="351"/>
      <c r="P72" s="81">
        <f t="shared" si="27"/>
        <v>1</v>
      </c>
      <c r="Q72" s="344"/>
      <c r="R72" s="342"/>
      <c r="S72" s="118">
        <f t="shared" si="28"/>
        <v>0</v>
      </c>
      <c r="T72" s="356"/>
      <c r="U72" s="81">
        <f t="shared" si="29"/>
        <v>1</v>
      </c>
      <c r="V72" s="344"/>
      <c r="W72" s="342"/>
      <c r="X72" s="118">
        <f t="shared" si="30"/>
        <v>0</v>
      </c>
      <c r="Y72" s="356"/>
      <c r="Z72" s="81">
        <f t="shared" si="31"/>
        <v>1</v>
      </c>
    </row>
    <row r="73" spans="1:26" ht="53.25" customHeight="1" x14ac:dyDescent="0.25">
      <c r="A73" s="475" t="s">
        <v>50</v>
      </c>
      <c r="B73" s="132" t="s">
        <v>710</v>
      </c>
      <c r="C73" s="132" t="s">
        <v>711</v>
      </c>
      <c r="D73" s="132" t="s">
        <v>712</v>
      </c>
      <c r="E73" s="132" t="s">
        <v>713</v>
      </c>
      <c r="F73" s="148" t="s">
        <v>677</v>
      </c>
      <c r="G73" s="85">
        <v>2</v>
      </c>
      <c r="H73" s="342">
        <v>2</v>
      </c>
      <c r="I73" s="118">
        <f t="shared" si="24"/>
        <v>1</v>
      </c>
      <c r="J73" s="348" t="s">
        <v>714</v>
      </c>
      <c r="K73" s="81">
        <f t="shared" si="25"/>
        <v>1</v>
      </c>
      <c r="L73" s="110"/>
      <c r="M73" s="355"/>
      <c r="N73" s="118">
        <f t="shared" si="26"/>
        <v>0</v>
      </c>
      <c r="O73" s="357"/>
      <c r="P73" s="81">
        <f t="shared" si="27"/>
        <v>1</v>
      </c>
      <c r="Q73" s="358"/>
      <c r="R73" s="355"/>
      <c r="S73" s="118">
        <f t="shared" si="28"/>
        <v>0</v>
      </c>
      <c r="T73" s="356"/>
      <c r="U73" s="81">
        <f t="shared" si="29"/>
        <v>1</v>
      </c>
      <c r="V73" s="359"/>
      <c r="W73" s="360"/>
      <c r="X73" s="118">
        <f t="shared" si="30"/>
        <v>0</v>
      </c>
      <c r="Y73" s="356"/>
      <c r="Z73" s="81">
        <f t="shared" si="31"/>
        <v>1</v>
      </c>
    </row>
    <row r="74" spans="1:26" ht="135" x14ac:dyDescent="0.25">
      <c r="A74" s="474" t="s">
        <v>715</v>
      </c>
      <c r="B74" s="132" t="s">
        <v>716</v>
      </c>
      <c r="C74" s="132" t="s">
        <v>717</v>
      </c>
      <c r="D74" s="132" t="s">
        <v>718</v>
      </c>
      <c r="E74" s="132" t="s">
        <v>719</v>
      </c>
      <c r="F74" s="148">
        <v>11</v>
      </c>
      <c r="G74" s="85">
        <v>3</v>
      </c>
      <c r="H74" s="342">
        <v>11</v>
      </c>
      <c r="I74" s="118">
        <f t="shared" si="24"/>
        <v>0.27272727272727271</v>
      </c>
      <c r="J74" s="348" t="s">
        <v>720</v>
      </c>
      <c r="K74" s="81">
        <f t="shared" si="25"/>
        <v>0.27272727272727271</v>
      </c>
      <c r="L74" s="88"/>
      <c r="M74" s="88"/>
      <c r="N74" s="118">
        <f t="shared" si="26"/>
        <v>0</v>
      </c>
      <c r="O74" s="351"/>
      <c r="P74" s="81">
        <f t="shared" si="27"/>
        <v>0.27272727272727271</v>
      </c>
      <c r="Q74" s="361"/>
      <c r="R74" s="358"/>
      <c r="S74" s="27">
        <f t="shared" si="28"/>
        <v>0</v>
      </c>
      <c r="T74" s="362"/>
      <c r="U74" s="81">
        <f t="shared" si="29"/>
        <v>0.27272727272727271</v>
      </c>
      <c r="V74" s="359"/>
      <c r="W74" s="360"/>
      <c r="X74" s="118">
        <f t="shared" si="30"/>
        <v>0</v>
      </c>
      <c r="Y74" s="356"/>
      <c r="Z74" s="81">
        <f t="shared" si="31"/>
        <v>0.27272727272727271</v>
      </c>
    </row>
    <row r="75" spans="1:26" ht="120" x14ac:dyDescent="0.25">
      <c r="A75" s="474" t="s">
        <v>51</v>
      </c>
      <c r="B75" s="354" t="s">
        <v>721</v>
      </c>
      <c r="C75" s="132" t="s">
        <v>722</v>
      </c>
      <c r="D75" s="132" t="s">
        <v>723</v>
      </c>
      <c r="E75" s="132" t="s">
        <v>724</v>
      </c>
      <c r="F75" s="148">
        <v>4</v>
      </c>
      <c r="G75" s="85" t="s">
        <v>545</v>
      </c>
      <c r="H75" s="342">
        <v>1</v>
      </c>
      <c r="I75" s="118">
        <f t="shared" si="24"/>
        <v>1</v>
      </c>
      <c r="J75" s="348" t="s">
        <v>725</v>
      </c>
      <c r="K75" s="81">
        <f t="shared" si="25"/>
        <v>0.25</v>
      </c>
      <c r="L75" s="88"/>
      <c r="M75" s="88"/>
      <c r="N75" s="118">
        <f t="shared" si="26"/>
        <v>0</v>
      </c>
      <c r="O75" s="363"/>
      <c r="P75" s="81">
        <f t="shared" si="27"/>
        <v>0.25</v>
      </c>
      <c r="Q75" s="344"/>
      <c r="R75" s="342"/>
      <c r="S75" s="27">
        <f t="shared" si="28"/>
        <v>0</v>
      </c>
      <c r="T75" s="364"/>
      <c r="U75" s="81">
        <f t="shared" si="29"/>
        <v>0.25</v>
      </c>
      <c r="V75" s="344"/>
      <c r="W75" s="342"/>
      <c r="X75" s="118">
        <f t="shared" si="30"/>
        <v>0</v>
      </c>
      <c r="Y75" s="364"/>
      <c r="Z75" s="81">
        <f t="shared" si="31"/>
        <v>0.25</v>
      </c>
    </row>
    <row r="76" spans="1:26" ht="85.5" customHeight="1" x14ac:dyDescent="0.25">
      <c r="A76" s="474" t="s">
        <v>52</v>
      </c>
      <c r="B76" s="354" t="s">
        <v>726</v>
      </c>
      <c r="C76" s="132" t="s">
        <v>727</v>
      </c>
      <c r="D76" s="132" t="s">
        <v>728</v>
      </c>
      <c r="E76" s="132" t="s">
        <v>729</v>
      </c>
      <c r="F76" s="30" t="s">
        <v>677</v>
      </c>
      <c r="G76" s="85">
        <v>571</v>
      </c>
      <c r="H76" s="342">
        <v>571</v>
      </c>
      <c r="I76" s="118">
        <f t="shared" si="24"/>
        <v>1</v>
      </c>
      <c r="J76" s="351" t="s">
        <v>730</v>
      </c>
      <c r="K76" s="81">
        <f t="shared" si="25"/>
        <v>1</v>
      </c>
      <c r="L76" s="86"/>
      <c r="M76" s="342"/>
      <c r="N76" s="118">
        <f t="shared" si="26"/>
        <v>0</v>
      </c>
      <c r="O76" s="357"/>
      <c r="P76" s="81">
        <f t="shared" si="27"/>
        <v>1</v>
      </c>
      <c r="Q76" s="344"/>
      <c r="R76" s="342"/>
      <c r="S76" s="27">
        <f t="shared" si="28"/>
        <v>0</v>
      </c>
      <c r="T76" s="365"/>
      <c r="U76" s="81">
        <f t="shared" si="29"/>
        <v>1</v>
      </c>
      <c r="V76" s="344"/>
      <c r="W76" s="342"/>
      <c r="X76" s="118">
        <f t="shared" si="30"/>
        <v>0</v>
      </c>
      <c r="Y76" s="365"/>
      <c r="Z76" s="81">
        <f t="shared" si="31"/>
        <v>1</v>
      </c>
    </row>
    <row r="77" spans="1:26" ht="60" x14ac:dyDescent="0.25">
      <c r="A77" s="474" t="s">
        <v>53</v>
      </c>
      <c r="B77" s="354" t="s">
        <v>731</v>
      </c>
      <c r="C77" s="132" t="s">
        <v>732</v>
      </c>
      <c r="D77" s="132" t="s">
        <v>733</v>
      </c>
      <c r="E77" s="132" t="s">
        <v>734</v>
      </c>
      <c r="F77" s="148" t="s">
        <v>677</v>
      </c>
      <c r="G77" s="85">
        <v>216</v>
      </c>
      <c r="H77" s="342">
        <v>216</v>
      </c>
      <c r="I77" s="118">
        <f t="shared" si="24"/>
        <v>1</v>
      </c>
      <c r="J77" s="348" t="s">
        <v>735</v>
      </c>
      <c r="K77" s="81">
        <f>IFERROR(IF(F77="Según demanda",G77/H77,G77/F77),0)</f>
        <v>1</v>
      </c>
      <c r="L77" s="86"/>
      <c r="M77" s="342"/>
      <c r="N77" s="118">
        <f t="shared" si="26"/>
        <v>0</v>
      </c>
      <c r="O77" s="348"/>
      <c r="P77" s="81">
        <f t="shared" si="27"/>
        <v>1</v>
      </c>
      <c r="Q77" s="344"/>
      <c r="R77" s="342"/>
      <c r="S77" s="118">
        <f t="shared" si="28"/>
        <v>0</v>
      </c>
      <c r="T77" s="348"/>
      <c r="U77" s="81">
        <f t="shared" si="29"/>
        <v>1</v>
      </c>
      <c r="V77" s="344"/>
      <c r="W77" s="342"/>
      <c r="X77" s="118">
        <f t="shared" si="30"/>
        <v>0</v>
      </c>
      <c r="Y77" s="348"/>
      <c r="Z77" s="81">
        <f t="shared" si="31"/>
        <v>1</v>
      </c>
    </row>
    <row r="78" spans="1:26" ht="42.75" customHeight="1" x14ac:dyDescent="0.25">
      <c r="A78" s="475" t="s">
        <v>54</v>
      </c>
      <c r="B78" s="30" t="s">
        <v>736</v>
      </c>
      <c r="C78" s="132" t="s">
        <v>737</v>
      </c>
      <c r="D78" s="30" t="s">
        <v>738</v>
      </c>
      <c r="E78" s="30" t="s">
        <v>738</v>
      </c>
      <c r="F78" s="148" t="s">
        <v>677</v>
      </c>
      <c r="G78" s="85">
        <v>4</v>
      </c>
      <c r="H78" s="342">
        <v>4</v>
      </c>
      <c r="I78" s="118">
        <f t="shared" si="24"/>
        <v>1</v>
      </c>
      <c r="J78" s="348" t="s">
        <v>739</v>
      </c>
      <c r="K78" s="81">
        <f t="shared" si="25"/>
        <v>1</v>
      </c>
      <c r="L78" s="86"/>
      <c r="M78" s="342"/>
      <c r="N78" s="118">
        <f t="shared" si="26"/>
        <v>0</v>
      </c>
      <c r="O78" s="366"/>
      <c r="P78" s="81">
        <f t="shared" si="27"/>
        <v>1</v>
      </c>
      <c r="Q78" s="344"/>
      <c r="R78" s="342"/>
      <c r="S78" s="27">
        <f t="shared" si="28"/>
        <v>0</v>
      </c>
      <c r="T78" s="365"/>
      <c r="U78" s="81">
        <f t="shared" si="29"/>
        <v>1</v>
      </c>
      <c r="V78" s="344"/>
      <c r="W78" s="342"/>
      <c r="X78" s="118">
        <f t="shared" si="30"/>
        <v>0</v>
      </c>
      <c r="Y78" s="356"/>
      <c r="Z78" s="81">
        <f t="shared" si="31"/>
        <v>1</v>
      </c>
    </row>
    <row r="79" spans="1:26" ht="114" customHeight="1" x14ac:dyDescent="0.25">
      <c r="A79" s="474" t="s">
        <v>55</v>
      </c>
      <c r="B79" s="354" t="s">
        <v>740</v>
      </c>
      <c r="C79" s="132" t="s">
        <v>741</v>
      </c>
      <c r="D79" s="132" t="s">
        <v>742</v>
      </c>
      <c r="E79" s="132" t="s">
        <v>742</v>
      </c>
      <c r="F79" s="148" t="s">
        <v>677</v>
      </c>
      <c r="G79" s="85">
        <v>12</v>
      </c>
      <c r="H79" s="342">
        <v>12</v>
      </c>
      <c r="I79" s="118">
        <f t="shared" si="24"/>
        <v>1</v>
      </c>
      <c r="J79" s="351" t="s">
        <v>743</v>
      </c>
      <c r="K79" s="81">
        <f t="shared" si="25"/>
        <v>1</v>
      </c>
      <c r="L79" s="86"/>
      <c r="M79" s="342"/>
      <c r="N79" s="118">
        <f t="shared" si="26"/>
        <v>0</v>
      </c>
      <c r="O79" s="367"/>
      <c r="P79" s="81">
        <f t="shared" si="27"/>
        <v>1</v>
      </c>
      <c r="Q79" s="344"/>
      <c r="R79" s="344"/>
      <c r="S79" s="118">
        <f t="shared" si="28"/>
        <v>0</v>
      </c>
      <c r="T79" s="367"/>
      <c r="U79" s="81">
        <f t="shared" si="29"/>
        <v>1</v>
      </c>
      <c r="V79" s="342"/>
      <c r="W79" s="342"/>
      <c r="X79" s="118">
        <f t="shared" si="30"/>
        <v>0</v>
      </c>
      <c r="Y79" s="367"/>
      <c r="Z79" s="81">
        <f t="shared" si="31"/>
        <v>1</v>
      </c>
    </row>
    <row r="80" spans="1:26" ht="37.5" customHeight="1" x14ac:dyDescent="0.25">
      <c r="A80" s="476" t="s">
        <v>56</v>
      </c>
      <c r="B80" s="173" t="s">
        <v>558</v>
      </c>
      <c r="C80" s="168" t="s">
        <v>559</v>
      </c>
      <c r="D80" s="168" t="s">
        <v>560</v>
      </c>
      <c r="E80" s="168" t="s">
        <v>561</v>
      </c>
      <c r="F80" s="368">
        <v>20</v>
      </c>
      <c r="G80" s="369">
        <v>2</v>
      </c>
      <c r="H80" s="253">
        <v>20</v>
      </c>
      <c r="I80" s="178">
        <f t="shared" ref="I80:I91" si="32">IFERROR((G80/H80),0)</f>
        <v>0.1</v>
      </c>
      <c r="J80" s="241" t="s">
        <v>562</v>
      </c>
      <c r="K80" s="370">
        <f t="shared" ref="K80:K93" si="33">IFERROR(IF(F80="Según demanda",G80/H80,G80/F80),0)</f>
        <v>0.1</v>
      </c>
      <c r="L80" s="239"/>
      <c r="M80" s="253"/>
      <c r="N80" s="178">
        <f t="shared" si="26"/>
        <v>0</v>
      </c>
      <c r="O80" s="241"/>
      <c r="P80" s="370">
        <f t="shared" si="27"/>
        <v>0.1</v>
      </c>
      <c r="Q80" s="371"/>
      <c r="R80" s="253"/>
      <c r="S80" s="178">
        <f t="shared" ref="S80:S115" si="34">IFERROR((Q80/R80),0)</f>
        <v>0</v>
      </c>
      <c r="T80" s="241"/>
      <c r="U80" s="370">
        <f t="shared" ref="U80:U92" si="35">IFERROR(IF(F80="Según demanda",(Q80+L80+G80)/(H80+M80+R80),(Q80+L80+G80)/F80),0)</f>
        <v>0.1</v>
      </c>
      <c r="V80" s="371"/>
      <c r="W80" s="253"/>
      <c r="X80" s="178">
        <f t="shared" ref="X80:X93" si="36">IFERROR((V80/W80),0)</f>
        <v>0</v>
      </c>
      <c r="Y80" s="241"/>
      <c r="Z80" s="370">
        <f t="shared" si="31"/>
        <v>0.1</v>
      </c>
    </row>
    <row r="81" spans="1:26" ht="39.75" customHeight="1" x14ac:dyDescent="0.25">
      <c r="A81" s="476"/>
      <c r="B81" s="173"/>
      <c r="C81" s="168"/>
      <c r="D81" s="168"/>
      <c r="E81" s="168"/>
      <c r="F81" s="372"/>
      <c r="G81" s="373"/>
      <c r="H81" s="254"/>
      <c r="I81" s="179"/>
      <c r="J81" s="242"/>
      <c r="K81" s="374"/>
      <c r="L81" s="240"/>
      <c r="M81" s="254"/>
      <c r="N81" s="179"/>
      <c r="O81" s="242"/>
      <c r="P81" s="374"/>
      <c r="Q81" s="375"/>
      <c r="R81" s="254"/>
      <c r="S81" s="179"/>
      <c r="T81" s="242"/>
      <c r="U81" s="374"/>
      <c r="V81" s="375"/>
      <c r="W81" s="254"/>
      <c r="X81" s="179"/>
      <c r="Y81" s="242"/>
      <c r="Z81" s="374"/>
    </row>
    <row r="82" spans="1:26" ht="15" customHeight="1" x14ac:dyDescent="0.25">
      <c r="A82" s="476" t="s">
        <v>57</v>
      </c>
      <c r="B82" s="173" t="s">
        <v>563</v>
      </c>
      <c r="C82" s="168" t="s">
        <v>564</v>
      </c>
      <c r="D82" s="168" t="s">
        <v>565</v>
      </c>
      <c r="E82" s="148" t="s">
        <v>566</v>
      </c>
      <c r="F82" s="376" t="s">
        <v>384</v>
      </c>
      <c r="G82" s="377">
        <v>40</v>
      </c>
      <c r="H82" s="314">
        <v>42</v>
      </c>
      <c r="I82" s="124">
        <f t="shared" si="32"/>
        <v>0.95238095238095233</v>
      </c>
      <c r="J82" s="127" t="s">
        <v>567</v>
      </c>
      <c r="K82" s="378">
        <f t="shared" si="33"/>
        <v>0.95238095238095233</v>
      </c>
      <c r="L82" s="111"/>
      <c r="M82" s="154"/>
      <c r="N82" s="124">
        <f t="shared" si="26"/>
        <v>0</v>
      </c>
      <c r="O82" s="127"/>
      <c r="P82" s="378">
        <f t="shared" si="27"/>
        <v>0.95238095238095233</v>
      </c>
      <c r="Q82" s="379"/>
      <c r="R82" s="154"/>
      <c r="S82" s="124">
        <f t="shared" si="34"/>
        <v>0</v>
      </c>
      <c r="T82" s="127"/>
      <c r="U82" s="378">
        <f t="shared" si="35"/>
        <v>0.95238095238095233</v>
      </c>
      <c r="V82" s="379"/>
      <c r="W82" s="127"/>
      <c r="X82" s="124">
        <f t="shared" si="36"/>
        <v>0</v>
      </c>
      <c r="Y82" s="127"/>
      <c r="Z82" s="378">
        <f t="shared" si="31"/>
        <v>0.95238095238095233</v>
      </c>
    </row>
    <row r="83" spans="1:26" ht="128.25" customHeight="1" x14ac:dyDescent="0.25">
      <c r="A83" s="476"/>
      <c r="B83" s="173"/>
      <c r="C83" s="168"/>
      <c r="D83" s="168"/>
      <c r="E83" s="148" t="s">
        <v>568</v>
      </c>
      <c r="F83" s="376" t="s">
        <v>384</v>
      </c>
      <c r="G83" s="377">
        <v>67</v>
      </c>
      <c r="H83" s="314">
        <v>67</v>
      </c>
      <c r="I83" s="124">
        <f t="shared" si="32"/>
        <v>1</v>
      </c>
      <c r="J83" s="127" t="s">
        <v>569</v>
      </c>
      <c r="K83" s="378">
        <f t="shared" si="33"/>
        <v>1</v>
      </c>
      <c r="L83" s="111"/>
      <c r="M83" s="154"/>
      <c r="N83" s="124">
        <f t="shared" si="26"/>
        <v>0</v>
      </c>
      <c r="O83" s="127"/>
      <c r="P83" s="378">
        <f t="shared" si="27"/>
        <v>1</v>
      </c>
      <c r="Q83" s="379"/>
      <c r="R83" s="154"/>
      <c r="S83" s="124">
        <f t="shared" si="34"/>
        <v>0</v>
      </c>
      <c r="T83" s="127"/>
      <c r="U83" s="378">
        <f t="shared" si="35"/>
        <v>1</v>
      </c>
      <c r="V83" s="379"/>
      <c r="W83" s="127"/>
      <c r="X83" s="124">
        <f t="shared" si="36"/>
        <v>0</v>
      </c>
      <c r="Y83" s="127"/>
      <c r="Z83" s="378">
        <f t="shared" si="31"/>
        <v>1</v>
      </c>
    </row>
    <row r="84" spans="1:26" ht="99.75" x14ac:dyDescent="0.25">
      <c r="A84" s="477" t="s">
        <v>58</v>
      </c>
      <c r="B84" s="162" t="s">
        <v>570</v>
      </c>
      <c r="C84" s="148" t="s">
        <v>571</v>
      </c>
      <c r="D84" s="148" t="s">
        <v>572</v>
      </c>
      <c r="E84" s="148" t="s">
        <v>573</v>
      </c>
      <c r="F84" s="376">
        <v>1</v>
      </c>
      <c r="G84" s="377">
        <v>1</v>
      </c>
      <c r="H84" s="314">
        <v>1</v>
      </c>
      <c r="I84" s="124">
        <f t="shared" si="32"/>
        <v>1</v>
      </c>
      <c r="J84" s="127" t="s">
        <v>574</v>
      </c>
      <c r="K84" s="378">
        <f t="shared" si="33"/>
        <v>1</v>
      </c>
      <c r="L84" s="111"/>
      <c r="M84" s="154"/>
      <c r="N84" s="124">
        <f t="shared" si="26"/>
        <v>0</v>
      </c>
      <c r="O84" s="127"/>
      <c r="P84" s="378">
        <f t="shared" si="27"/>
        <v>1</v>
      </c>
      <c r="Q84" s="111"/>
      <c r="R84" s="154"/>
      <c r="S84" s="124">
        <f t="shared" si="34"/>
        <v>0</v>
      </c>
      <c r="T84" s="127"/>
      <c r="U84" s="378">
        <f t="shared" si="35"/>
        <v>1</v>
      </c>
      <c r="V84" s="379"/>
      <c r="W84" s="127"/>
      <c r="X84" s="124">
        <f t="shared" si="36"/>
        <v>0</v>
      </c>
      <c r="Y84" s="127"/>
      <c r="Z84" s="378">
        <f t="shared" si="31"/>
        <v>1</v>
      </c>
    </row>
    <row r="85" spans="1:26" ht="42.75" customHeight="1" x14ac:dyDescent="0.25">
      <c r="A85" s="477" t="s">
        <v>59</v>
      </c>
      <c r="B85" s="173" t="s">
        <v>575</v>
      </c>
      <c r="C85" s="148" t="s">
        <v>576</v>
      </c>
      <c r="D85" s="148" t="s">
        <v>577</v>
      </c>
      <c r="E85" s="148" t="s">
        <v>375</v>
      </c>
      <c r="F85" s="376" t="s">
        <v>384</v>
      </c>
      <c r="G85" s="377">
        <v>14</v>
      </c>
      <c r="H85" s="154">
        <v>14</v>
      </c>
      <c r="I85" s="124">
        <f t="shared" si="32"/>
        <v>1</v>
      </c>
      <c r="J85" s="241" t="s">
        <v>578</v>
      </c>
      <c r="K85" s="378">
        <f t="shared" si="33"/>
        <v>1</v>
      </c>
      <c r="L85" s="111"/>
      <c r="M85" s="154"/>
      <c r="N85" s="124">
        <f t="shared" si="26"/>
        <v>0</v>
      </c>
      <c r="O85" s="241"/>
      <c r="P85" s="378">
        <f t="shared" si="27"/>
        <v>1</v>
      </c>
      <c r="Q85" s="379"/>
      <c r="R85" s="154"/>
      <c r="S85" s="124">
        <f t="shared" si="34"/>
        <v>0</v>
      </c>
      <c r="T85" s="241"/>
      <c r="U85" s="378">
        <f t="shared" si="35"/>
        <v>1</v>
      </c>
      <c r="V85" s="379"/>
      <c r="W85" s="127"/>
      <c r="X85" s="124">
        <v>1</v>
      </c>
      <c r="Y85" s="241"/>
      <c r="Z85" s="378">
        <f t="shared" si="31"/>
        <v>1</v>
      </c>
    </row>
    <row r="86" spans="1:26" ht="114" customHeight="1" x14ac:dyDescent="0.25">
      <c r="A86" s="478" t="s">
        <v>60</v>
      </c>
      <c r="B86" s="173"/>
      <c r="C86" s="148" t="s">
        <v>579</v>
      </c>
      <c r="D86" s="148" t="s">
        <v>580</v>
      </c>
      <c r="E86" s="148" t="s">
        <v>375</v>
      </c>
      <c r="F86" s="376" t="s">
        <v>384</v>
      </c>
      <c r="G86" s="377">
        <v>14</v>
      </c>
      <c r="H86" s="154">
        <v>14</v>
      </c>
      <c r="I86" s="124">
        <f t="shared" si="32"/>
        <v>1</v>
      </c>
      <c r="J86" s="256"/>
      <c r="K86" s="378">
        <f t="shared" si="33"/>
        <v>1</v>
      </c>
      <c r="L86" s="111"/>
      <c r="M86" s="154"/>
      <c r="N86" s="124">
        <f t="shared" si="26"/>
        <v>0</v>
      </c>
      <c r="O86" s="256"/>
      <c r="P86" s="378">
        <f t="shared" si="27"/>
        <v>1</v>
      </c>
      <c r="Q86" s="379"/>
      <c r="R86" s="154"/>
      <c r="S86" s="124">
        <f t="shared" si="34"/>
        <v>0</v>
      </c>
      <c r="T86" s="256"/>
      <c r="U86" s="378">
        <f t="shared" si="35"/>
        <v>1</v>
      </c>
      <c r="V86" s="379"/>
      <c r="W86" s="127"/>
      <c r="X86" s="124">
        <f t="shared" si="36"/>
        <v>0</v>
      </c>
      <c r="Y86" s="256"/>
      <c r="Z86" s="378">
        <f t="shared" si="31"/>
        <v>1</v>
      </c>
    </row>
    <row r="87" spans="1:26" ht="42.75" x14ac:dyDescent="0.25">
      <c r="A87" s="478" t="s">
        <v>60</v>
      </c>
      <c r="B87" s="173"/>
      <c r="C87" s="148" t="s">
        <v>581</v>
      </c>
      <c r="D87" s="148" t="s">
        <v>582</v>
      </c>
      <c r="E87" s="148" t="s">
        <v>375</v>
      </c>
      <c r="F87" s="376" t="s">
        <v>384</v>
      </c>
      <c r="G87" s="377">
        <v>14</v>
      </c>
      <c r="H87" s="154">
        <v>14</v>
      </c>
      <c r="I87" s="124">
        <f t="shared" si="32"/>
        <v>1</v>
      </c>
      <c r="J87" s="256"/>
      <c r="K87" s="378">
        <f t="shared" si="33"/>
        <v>1</v>
      </c>
      <c r="L87" s="111"/>
      <c r="M87" s="154"/>
      <c r="N87" s="124">
        <f t="shared" si="26"/>
        <v>0</v>
      </c>
      <c r="O87" s="256"/>
      <c r="P87" s="378">
        <f t="shared" si="27"/>
        <v>1</v>
      </c>
      <c r="Q87" s="379"/>
      <c r="R87" s="154"/>
      <c r="S87" s="124">
        <f t="shared" si="34"/>
        <v>0</v>
      </c>
      <c r="T87" s="256"/>
      <c r="U87" s="378">
        <f t="shared" si="35"/>
        <v>1</v>
      </c>
      <c r="V87" s="379"/>
      <c r="W87" s="127"/>
      <c r="X87" s="124">
        <f t="shared" si="36"/>
        <v>0</v>
      </c>
      <c r="Y87" s="256"/>
      <c r="Z87" s="378">
        <f t="shared" si="31"/>
        <v>1</v>
      </c>
    </row>
    <row r="88" spans="1:26" ht="71.25" x14ac:dyDescent="0.25">
      <c r="A88" s="478" t="s">
        <v>61</v>
      </c>
      <c r="B88" s="173"/>
      <c r="C88" s="148" t="s">
        <v>583</v>
      </c>
      <c r="D88" s="148" t="s">
        <v>584</v>
      </c>
      <c r="E88" s="148" t="s">
        <v>375</v>
      </c>
      <c r="F88" s="376" t="s">
        <v>384</v>
      </c>
      <c r="G88" s="377">
        <v>14</v>
      </c>
      <c r="H88" s="154">
        <v>14</v>
      </c>
      <c r="I88" s="124">
        <f t="shared" si="32"/>
        <v>1</v>
      </c>
      <c r="J88" s="256"/>
      <c r="K88" s="378">
        <f t="shared" si="33"/>
        <v>1</v>
      </c>
      <c r="L88" s="111"/>
      <c r="M88" s="154"/>
      <c r="N88" s="124">
        <f t="shared" si="26"/>
        <v>0</v>
      </c>
      <c r="O88" s="256"/>
      <c r="P88" s="378">
        <f t="shared" si="27"/>
        <v>1</v>
      </c>
      <c r="Q88" s="379"/>
      <c r="R88" s="154"/>
      <c r="S88" s="124">
        <f t="shared" si="34"/>
        <v>0</v>
      </c>
      <c r="T88" s="256"/>
      <c r="U88" s="378">
        <f t="shared" si="35"/>
        <v>1</v>
      </c>
      <c r="V88" s="379"/>
      <c r="W88" s="127"/>
      <c r="X88" s="124">
        <f t="shared" si="36"/>
        <v>0</v>
      </c>
      <c r="Y88" s="256"/>
      <c r="Z88" s="378">
        <f t="shared" si="31"/>
        <v>1</v>
      </c>
    </row>
    <row r="89" spans="1:26" ht="28.5" customHeight="1" x14ac:dyDescent="0.25">
      <c r="A89" s="477" t="s">
        <v>62</v>
      </c>
      <c r="B89" s="173"/>
      <c r="C89" s="148" t="s">
        <v>585</v>
      </c>
      <c r="D89" s="148" t="s">
        <v>586</v>
      </c>
      <c r="E89" s="148" t="s">
        <v>587</v>
      </c>
      <c r="F89" s="376" t="s">
        <v>384</v>
      </c>
      <c r="G89" s="377">
        <v>14</v>
      </c>
      <c r="H89" s="154">
        <v>14</v>
      </c>
      <c r="I89" s="124">
        <f t="shared" si="32"/>
        <v>1</v>
      </c>
      <c r="J89" s="256"/>
      <c r="K89" s="378">
        <f t="shared" si="33"/>
        <v>1</v>
      </c>
      <c r="L89" s="111"/>
      <c r="M89" s="154"/>
      <c r="N89" s="124">
        <f t="shared" si="26"/>
        <v>0</v>
      </c>
      <c r="O89" s="256"/>
      <c r="P89" s="378">
        <f t="shared" si="27"/>
        <v>1</v>
      </c>
      <c r="Q89" s="379"/>
      <c r="R89" s="154"/>
      <c r="S89" s="124">
        <f t="shared" si="34"/>
        <v>0</v>
      </c>
      <c r="T89" s="256"/>
      <c r="U89" s="378">
        <f t="shared" si="35"/>
        <v>1</v>
      </c>
      <c r="V89" s="379"/>
      <c r="W89" s="127"/>
      <c r="X89" s="124">
        <f t="shared" si="36"/>
        <v>0</v>
      </c>
      <c r="Y89" s="256"/>
      <c r="Z89" s="378">
        <f t="shared" si="31"/>
        <v>1</v>
      </c>
    </row>
    <row r="90" spans="1:26" ht="28.5" x14ac:dyDescent="0.25">
      <c r="A90" s="477" t="s">
        <v>63</v>
      </c>
      <c r="B90" s="173"/>
      <c r="C90" s="148" t="s">
        <v>588</v>
      </c>
      <c r="D90" s="148" t="s">
        <v>589</v>
      </c>
      <c r="E90" s="148" t="s">
        <v>590</v>
      </c>
      <c r="F90" s="376" t="s">
        <v>384</v>
      </c>
      <c r="G90" s="377">
        <v>14</v>
      </c>
      <c r="H90" s="154">
        <v>14</v>
      </c>
      <c r="I90" s="124">
        <f t="shared" si="32"/>
        <v>1</v>
      </c>
      <c r="J90" s="242"/>
      <c r="K90" s="378">
        <f t="shared" si="33"/>
        <v>1</v>
      </c>
      <c r="L90" s="111"/>
      <c r="M90" s="154"/>
      <c r="N90" s="124">
        <f t="shared" si="26"/>
        <v>0</v>
      </c>
      <c r="O90" s="242"/>
      <c r="P90" s="378">
        <f t="shared" si="27"/>
        <v>1</v>
      </c>
      <c r="Q90" s="379"/>
      <c r="R90" s="154"/>
      <c r="S90" s="124">
        <f t="shared" si="34"/>
        <v>0</v>
      </c>
      <c r="T90" s="242"/>
      <c r="U90" s="378">
        <f t="shared" si="35"/>
        <v>1</v>
      </c>
      <c r="V90" s="379"/>
      <c r="W90" s="127"/>
      <c r="X90" s="124">
        <f t="shared" si="36"/>
        <v>0</v>
      </c>
      <c r="Y90" s="242"/>
      <c r="Z90" s="378">
        <f t="shared" si="31"/>
        <v>1</v>
      </c>
    </row>
    <row r="91" spans="1:26" ht="15" customHeight="1" x14ac:dyDescent="0.25">
      <c r="A91" s="476" t="s">
        <v>64</v>
      </c>
      <c r="B91" s="173" t="s">
        <v>591</v>
      </c>
      <c r="C91" s="148" t="s">
        <v>592</v>
      </c>
      <c r="D91" s="168" t="s">
        <v>593</v>
      </c>
      <c r="E91" s="168" t="s">
        <v>594</v>
      </c>
      <c r="F91" s="376" t="s">
        <v>384</v>
      </c>
      <c r="G91" s="377">
        <v>14</v>
      </c>
      <c r="H91" s="154">
        <v>14</v>
      </c>
      <c r="I91" s="124">
        <f t="shared" si="32"/>
        <v>1</v>
      </c>
      <c r="J91" s="169" t="s">
        <v>595</v>
      </c>
      <c r="K91" s="378">
        <f t="shared" si="33"/>
        <v>1</v>
      </c>
      <c r="L91" s="111"/>
      <c r="M91" s="154"/>
      <c r="N91" s="124">
        <f t="shared" si="26"/>
        <v>0</v>
      </c>
      <c r="O91" s="169"/>
      <c r="P91" s="378">
        <f t="shared" si="27"/>
        <v>1</v>
      </c>
      <c r="Q91" s="379"/>
      <c r="R91" s="127"/>
      <c r="S91" s="124">
        <f t="shared" si="34"/>
        <v>0</v>
      </c>
      <c r="T91" s="169"/>
      <c r="U91" s="378">
        <f t="shared" si="35"/>
        <v>1</v>
      </c>
      <c r="V91" s="379"/>
      <c r="W91" s="127"/>
      <c r="X91" s="124">
        <f t="shared" si="36"/>
        <v>0</v>
      </c>
      <c r="Y91" s="169"/>
      <c r="Z91" s="378">
        <f t="shared" si="31"/>
        <v>1</v>
      </c>
    </row>
    <row r="92" spans="1:26" x14ac:dyDescent="0.25">
      <c r="A92" s="476"/>
      <c r="B92" s="173"/>
      <c r="C92" s="148" t="s">
        <v>596</v>
      </c>
      <c r="D92" s="168"/>
      <c r="E92" s="168"/>
      <c r="F92" s="376" t="s">
        <v>384</v>
      </c>
      <c r="G92" s="377">
        <v>14</v>
      </c>
      <c r="H92" s="154">
        <v>14</v>
      </c>
      <c r="I92" s="124">
        <f>IFERROR((G92/H92),0)</f>
        <v>1</v>
      </c>
      <c r="J92" s="262"/>
      <c r="K92" s="378">
        <f t="shared" si="33"/>
        <v>1</v>
      </c>
      <c r="L92" s="111"/>
      <c r="M92" s="154"/>
      <c r="N92" s="124">
        <f t="shared" ref="N92:N99" si="37">IFERROR((L92/M92),0)</f>
        <v>0</v>
      </c>
      <c r="O92" s="262"/>
      <c r="P92" s="378">
        <f t="shared" si="27"/>
        <v>1</v>
      </c>
      <c r="Q92" s="379"/>
      <c r="R92" s="127"/>
      <c r="S92" s="124">
        <f t="shared" si="34"/>
        <v>0</v>
      </c>
      <c r="T92" s="262"/>
      <c r="U92" s="378">
        <f t="shared" si="35"/>
        <v>1</v>
      </c>
      <c r="V92" s="379"/>
      <c r="W92" s="127"/>
      <c r="X92" s="124">
        <f t="shared" si="36"/>
        <v>0</v>
      </c>
      <c r="Y92" s="262"/>
      <c r="Z92" s="378">
        <f t="shared" si="31"/>
        <v>1</v>
      </c>
    </row>
    <row r="93" spans="1:26" ht="29.25" thickBot="1" x14ac:dyDescent="0.3">
      <c r="A93" s="476"/>
      <c r="B93" s="174"/>
      <c r="C93" s="380" t="s">
        <v>597</v>
      </c>
      <c r="D93" s="381"/>
      <c r="E93" s="381"/>
      <c r="F93" s="382" t="s">
        <v>384</v>
      </c>
      <c r="G93" s="383">
        <v>14</v>
      </c>
      <c r="H93" s="384">
        <v>14</v>
      </c>
      <c r="I93" s="385">
        <f>IFERROR((G93/H93),0)</f>
        <v>1</v>
      </c>
      <c r="J93" s="386"/>
      <c r="K93" s="387">
        <f t="shared" si="33"/>
        <v>1</v>
      </c>
      <c r="L93" s="112"/>
      <c r="M93" s="384"/>
      <c r="N93" s="385">
        <f t="shared" si="37"/>
        <v>0</v>
      </c>
      <c r="O93" s="386"/>
      <c r="P93" s="378">
        <f t="shared" si="27"/>
        <v>1</v>
      </c>
      <c r="Q93" s="388"/>
      <c r="R93" s="389"/>
      <c r="S93" s="385">
        <f t="shared" si="34"/>
        <v>0</v>
      </c>
      <c r="T93" s="386"/>
      <c r="U93" s="387">
        <f>IFERROR(IF(F93="Según demanda",(Q93+L93+G93)/(H93+M92+R93),(Q93+L93+G93)/F93),0)</f>
        <v>1</v>
      </c>
      <c r="V93" s="388"/>
      <c r="W93" s="389"/>
      <c r="X93" s="385">
        <f t="shared" si="36"/>
        <v>0</v>
      </c>
      <c r="Y93" s="386"/>
      <c r="Z93" s="387">
        <f>IFERROR(IF(F93="Según demanda",(V93+Q93+L93+G93)/(H93+M92+R93+W93),(V93+Q93+L93+G93)/F93),0)</f>
        <v>1</v>
      </c>
    </row>
    <row r="94" spans="1:26" ht="180" customHeight="1" x14ac:dyDescent="0.25">
      <c r="A94" s="131" t="s">
        <v>65</v>
      </c>
      <c r="B94" s="86" t="s">
        <v>529</v>
      </c>
      <c r="C94" s="86" t="s">
        <v>530</v>
      </c>
      <c r="D94" s="148" t="s">
        <v>531</v>
      </c>
      <c r="E94" s="148" t="s">
        <v>532</v>
      </c>
      <c r="F94" s="148">
        <v>4</v>
      </c>
      <c r="G94" s="148">
        <v>0</v>
      </c>
      <c r="H94" s="37">
        <v>1</v>
      </c>
      <c r="I94" s="38">
        <f t="shared" ref="I94:I113" si="38">IFERROR((G94/H94),0)</f>
        <v>0</v>
      </c>
      <c r="J94" s="30" t="s">
        <v>533</v>
      </c>
      <c r="K94" s="38">
        <f>IFERROR(IF(F94="Según demanda",G94/H94,G94/F94),0)</f>
        <v>0</v>
      </c>
      <c r="L94" s="148"/>
      <c r="M94" s="148">
        <v>1</v>
      </c>
      <c r="N94" s="38">
        <f t="shared" si="37"/>
        <v>0</v>
      </c>
      <c r="O94" s="354"/>
      <c r="P94" s="38">
        <f>IFERROR(IF(F94="Según demanda",(L94+G94)/(H94+M94),(L94+G94)/F94),0)</f>
        <v>0</v>
      </c>
      <c r="Q94" s="148"/>
      <c r="R94" s="148">
        <v>1</v>
      </c>
      <c r="S94" s="38">
        <f t="shared" si="34"/>
        <v>0</v>
      </c>
      <c r="T94" s="354"/>
      <c r="U94" s="38">
        <f>IFERROR(IF(F94="Según demanda",(Q94+L94+G94)/(H94+M94+R94),(Q94+L94+G94)/F94),0)</f>
        <v>0</v>
      </c>
      <c r="V94" s="148"/>
      <c r="W94" s="148">
        <v>1</v>
      </c>
      <c r="X94" s="38">
        <f t="shared" ref="X94:X97" si="39">IFERROR((V94/W94),0)</f>
        <v>0</v>
      </c>
      <c r="Y94" s="354"/>
      <c r="Z94" s="38">
        <f>IFERROR(IF(F94="Según demanda",(V94+Q94+L94+G94)/(H94+M94+R94+W94),(V94+Q94+L94+G94)/F94),0)</f>
        <v>0</v>
      </c>
    </row>
    <row r="95" spans="1:26" ht="299.25" x14ac:dyDescent="0.25">
      <c r="A95" s="131" t="s">
        <v>65</v>
      </c>
      <c r="B95" s="390" t="s">
        <v>534</v>
      </c>
      <c r="C95" s="390" t="s">
        <v>535</v>
      </c>
      <c r="D95" s="148" t="s">
        <v>531</v>
      </c>
      <c r="E95" s="148" t="s">
        <v>536</v>
      </c>
      <c r="F95" s="148">
        <v>4</v>
      </c>
      <c r="G95" s="148">
        <v>1</v>
      </c>
      <c r="H95" s="37">
        <v>1</v>
      </c>
      <c r="I95" s="38">
        <f t="shared" si="38"/>
        <v>1</v>
      </c>
      <c r="J95" s="30" t="s">
        <v>537</v>
      </c>
      <c r="K95" s="38">
        <f>IFERROR(IF(F95="Según demanda",G95/H95,G95/F95),0)</f>
        <v>0.25</v>
      </c>
      <c r="L95" s="148"/>
      <c r="M95" s="148">
        <v>1</v>
      </c>
      <c r="N95" s="38">
        <f t="shared" si="37"/>
        <v>0</v>
      </c>
      <c r="O95" s="148"/>
      <c r="P95" s="38">
        <f>IFERROR(IF(F95="Según demanda",(L95+G95)/(H95+M95),(L95+G95)/F95),0)</f>
        <v>0.25</v>
      </c>
      <c r="Q95" s="148"/>
      <c r="R95" s="148">
        <v>1</v>
      </c>
      <c r="S95" s="38">
        <f t="shared" si="34"/>
        <v>0</v>
      </c>
      <c r="T95" s="148"/>
      <c r="U95" s="38">
        <f>IFERROR(IF(F95="Según demanda",(Q95+L95+G95)/(H95+M95+R95),(Q95+L95+G95)/F95),0)</f>
        <v>0.25</v>
      </c>
      <c r="V95" s="148"/>
      <c r="W95" s="148">
        <v>1</v>
      </c>
      <c r="X95" s="38">
        <f t="shared" si="39"/>
        <v>0</v>
      </c>
      <c r="Y95" s="391"/>
      <c r="Z95" s="38">
        <f>IFERROR(IF(F95="Según demanda",(V95+Q95+L95+G95)/(H95+M95+R95+W95),(V95+Q95+L95+G95)/F95),0)</f>
        <v>0.25</v>
      </c>
    </row>
    <row r="96" spans="1:26" ht="409.5" x14ac:dyDescent="0.25">
      <c r="A96" s="131" t="s">
        <v>65</v>
      </c>
      <c r="B96" s="392" t="s">
        <v>538</v>
      </c>
      <c r="C96" s="392" t="s">
        <v>539</v>
      </c>
      <c r="D96" s="148" t="s">
        <v>531</v>
      </c>
      <c r="E96" s="148" t="s">
        <v>540</v>
      </c>
      <c r="F96" s="148">
        <v>4</v>
      </c>
      <c r="G96" s="148">
        <v>1</v>
      </c>
      <c r="H96" s="37">
        <v>1</v>
      </c>
      <c r="I96" s="38">
        <f t="shared" si="38"/>
        <v>1</v>
      </c>
      <c r="J96" s="30" t="s">
        <v>541</v>
      </c>
      <c r="K96" s="38">
        <f>IFERROR(IF(F96="Según demanda",G96/H96,G96/F96),0)</f>
        <v>0.25</v>
      </c>
      <c r="L96" s="148"/>
      <c r="M96" s="148">
        <v>1</v>
      </c>
      <c r="N96" s="38">
        <f t="shared" si="37"/>
        <v>0</v>
      </c>
      <c r="O96" s="148"/>
      <c r="P96" s="38">
        <f>IFERROR(IF(F96="Según demanda",(L96+G96)/(H96+M96),(L96+G96)/F96),0)</f>
        <v>0.25</v>
      </c>
      <c r="Q96" s="148"/>
      <c r="R96" s="148">
        <v>1</v>
      </c>
      <c r="S96" s="38">
        <f t="shared" si="34"/>
        <v>0</v>
      </c>
      <c r="T96" s="148"/>
      <c r="U96" s="38">
        <f>IFERROR(IF(F96="Según demanda",(Q96+L96+G96)/(H96+M96+R96),(Q96+L96+G96)/F96),0)</f>
        <v>0.25</v>
      </c>
      <c r="V96" s="148"/>
      <c r="W96" s="148">
        <v>1</v>
      </c>
      <c r="X96" s="38">
        <f t="shared" si="39"/>
        <v>0</v>
      </c>
      <c r="Y96" s="148"/>
      <c r="Z96" s="38">
        <f>IFERROR(IF(F96="Según demanda",(V96+Q96+L96+G96)/(H96+M96+R96+W96),(V96+Q96+L96+G96)/F96),0)</f>
        <v>0.25</v>
      </c>
    </row>
    <row r="97" spans="1:26" ht="409.5" x14ac:dyDescent="0.25">
      <c r="A97" s="131" t="s">
        <v>65</v>
      </c>
      <c r="B97" s="392" t="s">
        <v>542</v>
      </c>
      <c r="C97" s="392" t="s">
        <v>543</v>
      </c>
      <c r="D97" s="148" t="s">
        <v>531</v>
      </c>
      <c r="E97" s="148" t="s">
        <v>540</v>
      </c>
      <c r="F97" s="148">
        <v>4</v>
      </c>
      <c r="G97" s="148">
        <v>1</v>
      </c>
      <c r="H97" s="37">
        <v>1</v>
      </c>
      <c r="I97" s="38">
        <f t="shared" si="38"/>
        <v>1</v>
      </c>
      <c r="J97" s="30" t="s">
        <v>544</v>
      </c>
      <c r="K97" s="38">
        <f>IFERROR(IF(F97="Según demanda",G97/H97,G97/F97),0)</f>
        <v>0.25</v>
      </c>
      <c r="L97" s="148"/>
      <c r="M97" s="153">
        <v>1</v>
      </c>
      <c r="N97" s="124">
        <f t="shared" si="37"/>
        <v>0</v>
      </c>
      <c r="O97" s="31"/>
      <c r="P97" s="123">
        <f t="shared" ref="P97:P99" si="40">IFERROR(IF(F97="Según demanda",(L97+G97)/(H97+M97),(L97+G97)/F97),0)</f>
        <v>0.25</v>
      </c>
      <c r="Q97" s="127"/>
      <c r="R97" s="153">
        <v>1</v>
      </c>
      <c r="S97" s="124">
        <f t="shared" si="34"/>
        <v>0</v>
      </c>
      <c r="T97" s="31"/>
      <c r="U97" s="123">
        <f t="shared" ref="U97:U99" si="41">IFERROR(IF(F97="Según demanda",(Q97+L97+G97)/(H97+M97+R97),(Q97+L97+G97)/F97),0)</f>
        <v>0.25</v>
      </c>
      <c r="V97" s="127"/>
      <c r="W97" s="125" t="s">
        <v>545</v>
      </c>
      <c r="X97" s="124">
        <f t="shared" si="39"/>
        <v>0</v>
      </c>
      <c r="Y97" s="391"/>
      <c r="Z97" s="123">
        <f t="shared" ref="Z97" si="42">IFERROR(IF(F97="Según demanda",(V97+Q97+L97+G97)/(H97+M97+R97+W97),(V97+Q97+L97+G97)/F97),0)</f>
        <v>0.25</v>
      </c>
    </row>
    <row r="98" spans="1:26" ht="299.25" x14ac:dyDescent="0.25">
      <c r="A98" s="130" t="s">
        <v>65</v>
      </c>
      <c r="B98" s="392" t="s">
        <v>546</v>
      </c>
      <c r="C98" s="392" t="s">
        <v>547</v>
      </c>
      <c r="D98" s="148" t="s">
        <v>531</v>
      </c>
      <c r="E98" s="148" t="s">
        <v>540</v>
      </c>
      <c r="F98" s="104">
        <v>4</v>
      </c>
      <c r="G98" s="153">
        <v>1</v>
      </c>
      <c r="H98" s="104">
        <v>1</v>
      </c>
      <c r="I98" s="124">
        <f t="shared" si="38"/>
        <v>1</v>
      </c>
      <c r="J98" s="30" t="s">
        <v>537</v>
      </c>
      <c r="K98" s="123">
        <f t="shared" ref="K98:K106" si="43">IFERROR(IF(F98="Según demanda",G98/H98,G98/F98),0)</f>
        <v>0.25</v>
      </c>
      <c r="L98" s="148"/>
      <c r="M98" s="104">
        <v>1</v>
      </c>
      <c r="N98" s="124">
        <f t="shared" si="37"/>
        <v>0</v>
      </c>
      <c r="O98" s="31"/>
      <c r="P98" s="123">
        <f t="shared" si="40"/>
        <v>0.25</v>
      </c>
      <c r="Q98" s="127"/>
      <c r="R98" s="104">
        <v>1</v>
      </c>
      <c r="S98" s="124">
        <f t="shared" si="34"/>
        <v>0</v>
      </c>
      <c r="T98" s="31"/>
      <c r="U98" s="123">
        <f t="shared" si="41"/>
        <v>0.25</v>
      </c>
      <c r="V98" s="129"/>
      <c r="W98" s="104">
        <v>1</v>
      </c>
      <c r="X98" s="124">
        <v>1.58</v>
      </c>
      <c r="Y98" s="31"/>
      <c r="Z98" s="123">
        <v>1.425</v>
      </c>
    </row>
    <row r="99" spans="1:26" ht="299.25" x14ac:dyDescent="0.25">
      <c r="A99" s="130" t="s">
        <v>65</v>
      </c>
      <c r="B99" s="392" t="s">
        <v>548</v>
      </c>
      <c r="C99" s="392" t="s">
        <v>549</v>
      </c>
      <c r="D99" s="148" t="s">
        <v>531</v>
      </c>
      <c r="E99" s="148" t="s">
        <v>540</v>
      </c>
      <c r="F99" s="104">
        <v>4</v>
      </c>
      <c r="G99" s="153">
        <v>1</v>
      </c>
      <c r="H99" s="104">
        <v>1</v>
      </c>
      <c r="I99" s="124">
        <f t="shared" si="38"/>
        <v>1</v>
      </c>
      <c r="J99" s="30" t="s">
        <v>537</v>
      </c>
      <c r="K99" s="123">
        <f t="shared" si="43"/>
        <v>0.25</v>
      </c>
      <c r="L99" s="148"/>
      <c r="M99" s="104">
        <v>1</v>
      </c>
      <c r="N99" s="124">
        <f t="shared" si="37"/>
        <v>0</v>
      </c>
      <c r="O99" s="31"/>
      <c r="P99" s="123">
        <f t="shared" si="40"/>
        <v>0.25</v>
      </c>
      <c r="Q99" s="127"/>
      <c r="R99" s="104">
        <v>1</v>
      </c>
      <c r="S99" s="124">
        <f t="shared" si="34"/>
        <v>0</v>
      </c>
      <c r="T99" s="31"/>
      <c r="U99" s="123">
        <f t="shared" si="41"/>
        <v>0.25</v>
      </c>
      <c r="V99" s="120"/>
      <c r="W99" s="104">
        <v>1</v>
      </c>
      <c r="X99" s="124">
        <v>1</v>
      </c>
      <c r="Y99" s="31"/>
      <c r="Z99" s="123">
        <v>1</v>
      </c>
    </row>
    <row r="100" spans="1:26" ht="76.5" x14ac:dyDescent="0.25">
      <c r="A100" s="130" t="s">
        <v>66</v>
      </c>
      <c r="B100" s="393" t="s">
        <v>923</v>
      </c>
      <c r="C100" s="29" t="s">
        <v>924</v>
      </c>
      <c r="D100" s="394" t="s">
        <v>925</v>
      </c>
      <c r="E100" s="29" t="s">
        <v>926</v>
      </c>
      <c r="F100" s="148">
        <v>400</v>
      </c>
      <c r="G100" s="153">
        <v>186</v>
      </c>
      <c r="H100" s="395">
        <v>100</v>
      </c>
      <c r="I100" s="124">
        <f t="shared" si="38"/>
        <v>1.86</v>
      </c>
      <c r="J100" s="31"/>
      <c r="K100" s="123">
        <f t="shared" si="43"/>
        <v>0.46500000000000002</v>
      </c>
      <c r="L100" s="148"/>
      <c r="M100" s="104"/>
      <c r="N100" s="124">
        <f t="shared" ref="N100:N124" si="44">IFERROR((L100/M100),0)</f>
        <v>0</v>
      </c>
      <c r="O100" s="90"/>
      <c r="P100" s="123">
        <f t="shared" ref="P100:P105" si="45">IFERROR(IF(F100="Según demanda",(L100+G100)/(H100+M100),(L100+G100)/F100),0)</f>
        <v>0.46500000000000002</v>
      </c>
      <c r="Q100" s="148"/>
      <c r="R100" s="104"/>
      <c r="S100" s="124">
        <f t="shared" ref="S100:S114" si="46">IFERROR((Q100/R100),0)</f>
        <v>0</v>
      </c>
      <c r="T100" s="90"/>
      <c r="U100" s="123">
        <f t="shared" ref="U100:U105" si="47">IFERROR(IF(F100="Según demanda",(Q100+L100+G100)/(H100+M100+R100),(Q100+L100+G100)/F100),0)</f>
        <v>0.46500000000000002</v>
      </c>
      <c r="V100" s="120"/>
      <c r="W100" s="104"/>
      <c r="X100" s="124">
        <v>1</v>
      </c>
      <c r="Y100" s="31"/>
      <c r="Z100" s="123">
        <v>1</v>
      </c>
    </row>
    <row r="101" spans="1:26" ht="76.5" x14ac:dyDescent="0.25">
      <c r="A101" s="130" t="s">
        <v>66</v>
      </c>
      <c r="B101" s="393" t="s">
        <v>927</v>
      </c>
      <c r="C101" s="29" t="s">
        <v>928</v>
      </c>
      <c r="D101" s="394" t="s">
        <v>929</v>
      </c>
      <c r="E101" s="29" t="s">
        <v>930</v>
      </c>
      <c r="F101" s="142">
        <v>60</v>
      </c>
      <c r="G101" s="153">
        <v>0</v>
      </c>
      <c r="H101" s="153">
        <v>15</v>
      </c>
      <c r="I101" s="124">
        <f t="shared" si="38"/>
        <v>0</v>
      </c>
      <c r="J101" s="396"/>
      <c r="K101" s="123">
        <f t="shared" si="43"/>
        <v>0</v>
      </c>
      <c r="L101" s="148"/>
      <c r="M101" s="104"/>
      <c r="N101" s="124">
        <f t="shared" si="44"/>
        <v>0</v>
      </c>
      <c r="O101" s="31"/>
      <c r="P101" s="123">
        <f t="shared" si="45"/>
        <v>0</v>
      </c>
      <c r="Q101" s="127"/>
      <c r="R101" s="104"/>
      <c r="S101" s="124">
        <f t="shared" si="46"/>
        <v>0</v>
      </c>
      <c r="T101" s="31"/>
      <c r="U101" s="123">
        <f t="shared" si="47"/>
        <v>0</v>
      </c>
      <c r="V101" s="120"/>
      <c r="W101" s="104"/>
      <c r="X101" s="124">
        <v>1.2950819672131149</v>
      </c>
      <c r="Y101" s="31"/>
      <c r="Z101" s="123">
        <v>0.8486646884272997</v>
      </c>
    </row>
    <row r="102" spans="1:26" ht="76.5" x14ac:dyDescent="0.25">
      <c r="A102" s="130" t="s">
        <v>66</v>
      </c>
      <c r="B102" s="393" t="s">
        <v>927</v>
      </c>
      <c r="C102" s="29" t="s">
        <v>931</v>
      </c>
      <c r="D102" s="394" t="s">
        <v>932</v>
      </c>
      <c r="E102" s="29" t="s">
        <v>933</v>
      </c>
      <c r="F102" s="129">
        <v>385</v>
      </c>
      <c r="G102" s="153">
        <v>38</v>
      </c>
      <c r="H102" s="153">
        <v>96</v>
      </c>
      <c r="I102" s="124">
        <f t="shared" si="38"/>
        <v>0.39583333333333331</v>
      </c>
      <c r="J102" s="90"/>
      <c r="K102" s="123">
        <f t="shared" si="43"/>
        <v>9.8701298701298706E-2</v>
      </c>
      <c r="L102" s="148"/>
      <c r="M102" s="104"/>
      <c r="N102" s="124">
        <f t="shared" si="44"/>
        <v>0</v>
      </c>
      <c r="O102" s="31"/>
      <c r="P102" s="123">
        <f t="shared" si="45"/>
        <v>9.8701298701298706E-2</v>
      </c>
      <c r="Q102" s="127"/>
      <c r="R102" s="104"/>
      <c r="S102" s="124">
        <f t="shared" si="46"/>
        <v>0</v>
      </c>
      <c r="T102" s="31"/>
      <c r="U102" s="123">
        <f t="shared" si="47"/>
        <v>9.8701298701298706E-2</v>
      </c>
      <c r="V102" s="120"/>
      <c r="W102" s="104"/>
      <c r="X102" s="124">
        <v>0.76842105263157889</v>
      </c>
      <c r="Y102" s="31"/>
      <c r="Z102" s="123">
        <v>1.8578947368421053</v>
      </c>
    </row>
    <row r="103" spans="1:26" ht="102" x14ac:dyDescent="0.25">
      <c r="A103" s="130" t="s">
        <v>66</v>
      </c>
      <c r="B103" s="393" t="s">
        <v>934</v>
      </c>
      <c r="C103" s="393" t="s">
        <v>935</v>
      </c>
      <c r="D103" s="394" t="s">
        <v>936</v>
      </c>
      <c r="E103" s="29" t="s">
        <v>937</v>
      </c>
      <c r="F103" s="148">
        <v>32</v>
      </c>
      <c r="G103" s="153">
        <v>3</v>
      </c>
      <c r="H103" s="395">
        <v>8</v>
      </c>
      <c r="I103" s="124">
        <f t="shared" si="38"/>
        <v>0.375</v>
      </c>
      <c r="J103" s="31"/>
      <c r="K103" s="123">
        <f t="shared" si="43"/>
        <v>9.375E-2</v>
      </c>
      <c r="L103" s="148"/>
      <c r="M103" s="104"/>
      <c r="N103" s="124">
        <f t="shared" si="44"/>
        <v>0</v>
      </c>
      <c r="O103" s="31"/>
      <c r="P103" s="123">
        <f t="shared" si="45"/>
        <v>9.375E-2</v>
      </c>
      <c r="Q103" s="127"/>
      <c r="R103" s="104"/>
      <c r="S103" s="124">
        <f t="shared" si="46"/>
        <v>0</v>
      </c>
      <c r="T103" s="31"/>
      <c r="U103" s="123">
        <f t="shared" si="47"/>
        <v>9.375E-2</v>
      </c>
      <c r="V103" s="129"/>
      <c r="W103" s="104"/>
      <c r="X103" s="124">
        <v>1.2</v>
      </c>
      <c r="Y103" s="31"/>
      <c r="Z103" s="123">
        <v>1.1000000000000001</v>
      </c>
    </row>
    <row r="104" spans="1:26" ht="51" x14ac:dyDescent="0.25">
      <c r="A104" s="130" t="s">
        <v>66</v>
      </c>
      <c r="B104" s="393" t="s">
        <v>938</v>
      </c>
      <c r="C104" s="393" t="s">
        <v>939</v>
      </c>
      <c r="D104" s="29" t="s">
        <v>940</v>
      </c>
      <c r="E104" s="29" t="s">
        <v>941</v>
      </c>
      <c r="F104" s="129">
        <v>200</v>
      </c>
      <c r="G104" s="153">
        <v>78</v>
      </c>
      <c r="H104" s="395">
        <v>50</v>
      </c>
      <c r="I104" s="124">
        <f t="shared" si="38"/>
        <v>1.56</v>
      </c>
      <c r="J104" s="31"/>
      <c r="K104" s="123">
        <f t="shared" si="43"/>
        <v>0.39</v>
      </c>
      <c r="L104" s="148"/>
      <c r="M104" s="104"/>
      <c r="N104" s="124">
        <f t="shared" si="44"/>
        <v>0</v>
      </c>
      <c r="O104" s="31"/>
      <c r="P104" s="35">
        <f t="shared" si="45"/>
        <v>0.39</v>
      </c>
      <c r="Q104" s="127"/>
      <c r="R104" s="104"/>
      <c r="S104" s="124">
        <f t="shared" si="46"/>
        <v>0</v>
      </c>
      <c r="T104" s="31"/>
      <c r="U104" s="35">
        <f t="shared" si="47"/>
        <v>0.39</v>
      </c>
      <c r="V104" s="120"/>
      <c r="W104" s="104"/>
      <c r="X104" s="124">
        <v>2.0499999999999998</v>
      </c>
      <c r="Y104" s="101"/>
      <c r="Z104" s="123">
        <v>0.80833333333333335</v>
      </c>
    </row>
    <row r="105" spans="1:26" ht="76.5" x14ac:dyDescent="0.25">
      <c r="A105" s="130" t="s">
        <v>66</v>
      </c>
      <c r="B105" s="393" t="s">
        <v>927</v>
      </c>
      <c r="C105" s="393" t="s">
        <v>942</v>
      </c>
      <c r="D105" s="394" t="s">
        <v>943</v>
      </c>
      <c r="E105" s="29" t="s">
        <v>944</v>
      </c>
      <c r="F105" s="148">
        <v>80</v>
      </c>
      <c r="G105" s="153">
        <v>14</v>
      </c>
      <c r="H105" s="395">
        <v>20</v>
      </c>
      <c r="I105" s="124">
        <f t="shared" si="38"/>
        <v>0.7</v>
      </c>
      <c r="J105" s="31"/>
      <c r="K105" s="123">
        <f t="shared" si="43"/>
        <v>0.17499999999999999</v>
      </c>
      <c r="L105" s="148"/>
      <c r="M105" s="105"/>
      <c r="N105" s="124">
        <f t="shared" si="44"/>
        <v>0</v>
      </c>
      <c r="O105" s="31"/>
      <c r="P105" s="35">
        <f t="shared" si="45"/>
        <v>0.17499999999999999</v>
      </c>
      <c r="Q105" s="127"/>
      <c r="R105" s="105"/>
      <c r="S105" s="124">
        <f t="shared" si="46"/>
        <v>0</v>
      </c>
      <c r="T105" s="31"/>
      <c r="U105" s="35">
        <f t="shared" si="47"/>
        <v>0.17499999999999999</v>
      </c>
      <c r="V105" s="120"/>
      <c r="W105" s="105"/>
      <c r="X105" s="124">
        <v>3.3</v>
      </c>
      <c r="Y105" s="101"/>
      <c r="Z105" s="123">
        <v>0.88</v>
      </c>
    </row>
    <row r="106" spans="1:26" ht="76.5" x14ac:dyDescent="0.25">
      <c r="A106" s="130" t="s">
        <v>66</v>
      </c>
      <c r="B106" s="393" t="s">
        <v>927</v>
      </c>
      <c r="C106" s="397" t="s">
        <v>945</v>
      </c>
      <c r="D106" s="394" t="s">
        <v>943</v>
      </c>
      <c r="E106" s="397" t="s">
        <v>946</v>
      </c>
      <c r="F106" s="129">
        <v>240</v>
      </c>
      <c r="G106" s="153">
        <v>123</v>
      </c>
      <c r="H106" s="395">
        <v>60</v>
      </c>
      <c r="I106" s="124">
        <f t="shared" si="38"/>
        <v>2.0499999999999998</v>
      </c>
      <c r="J106" s="31"/>
      <c r="K106" s="123">
        <f t="shared" si="43"/>
        <v>0.51249999999999996</v>
      </c>
      <c r="L106" s="148"/>
      <c r="M106" s="104"/>
      <c r="N106" s="124">
        <f t="shared" si="44"/>
        <v>0</v>
      </c>
      <c r="O106" s="31"/>
      <c r="P106" s="35"/>
      <c r="Q106" s="127"/>
      <c r="R106" s="104"/>
      <c r="S106" s="124">
        <f t="shared" si="46"/>
        <v>0</v>
      </c>
      <c r="T106" s="31"/>
      <c r="U106" s="35"/>
      <c r="V106" s="120"/>
      <c r="W106" s="104"/>
      <c r="X106" s="124">
        <v>3.3</v>
      </c>
      <c r="Y106" s="101"/>
      <c r="Z106" s="123">
        <v>0.7</v>
      </c>
    </row>
    <row r="107" spans="1:26" ht="76.5" x14ac:dyDescent="0.25">
      <c r="A107" s="130" t="s">
        <v>66</v>
      </c>
      <c r="B107" s="393" t="s">
        <v>927</v>
      </c>
      <c r="C107" s="397" t="s">
        <v>947</v>
      </c>
      <c r="D107" s="394" t="s">
        <v>948</v>
      </c>
      <c r="E107" s="29" t="s">
        <v>949</v>
      </c>
      <c r="F107" s="398">
        <v>100</v>
      </c>
      <c r="G107" s="153">
        <v>6</v>
      </c>
      <c r="H107" s="399">
        <v>20</v>
      </c>
      <c r="I107" s="124">
        <f t="shared" si="38"/>
        <v>0.3</v>
      </c>
      <c r="J107" s="31"/>
      <c r="K107" s="124">
        <f t="shared" ref="K107:K108" si="48">IFERROR((I107/J107),0)</f>
        <v>0</v>
      </c>
      <c r="L107" s="148"/>
      <c r="M107" s="104"/>
      <c r="N107" s="38">
        <f t="shared" si="44"/>
        <v>0</v>
      </c>
      <c r="O107" s="148"/>
      <c r="P107" s="38">
        <f t="shared" ref="P107:P114" si="49">IFERROR(IF(F107="Según demanda",(L107+G107)/(H107+M107),(L107+G107)/F107),0)</f>
        <v>0.06</v>
      </c>
      <c r="Q107" s="148"/>
      <c r="R107" s="104"/>
      <c r="S107" s="38">
        <f t="shared" si="46"/>
        <v>0</v>
      </c>
      <c r="T107" s="148"/>
      <c r="U107" s="38">
        <f t="shared" ref="U107:U114" si="50">IFERROR(IF(F107="Según demanda",(Q107+L107+G107)/(H107+M107+R107),(Q107+L107+G107)/F107),0)</f>
        <v>0.06</v>
      </c>
      <c r="V107" s="148"/>
      <c r="W107" s="104"/>
      <c r="X107" s="38">
        <v>3.967741935483871</v>
      </c>
      <c r="Y107" s="148"/>
      <c r="Z107" s="38">
        <v>0.97484276729559749</v>
      </c>
    </row>
    <row r="108" spans="1:26" ht="76.5" x14ac:dyDescent="0.25">
      <c r="A108" s="130" t="s">
        <v>66</v>
      </c>
      <c r="B108" s="393" t="s">
        <v>927</v>
      </c>
      <c r="C108" s="397" t="s">
        <v>950</v>
      </c>
      <c r="D108" s="394" t="s">
        <v>951</v>
      </c>
      <c r="E108" s="29" t="s">
        <v>952</v>
      </c>
      <c r="F108" s="129">
        <v>140</v>
      </c>
      <c r="G108" s="153">
        <v>0</v>
      </c>
      <c r="H108" s="395">
        <v>35</v>
      </c>
      <c r="I108" s="124">
        <f t="shared" si="38"/>
        <v>0</v>
      </c>
      <c r="J108" s="31"/>
      <c r="K108" s="124">
        <f t="shared" si="48"/>
        <v>0</v>
      </c>
      <c r="L108" s="148"/>
      <c r="M108" s="104"/>
      <c r="N108" s="38">
        <f t="shared" si="44"/>
        <v>0</v>
      </c>
      <c r="O108" s="148"/>
      <c r="P108" s="38">
        <f t="shared" si="49"/>
        <v>0</v>
      </c>
      <c r="Q108" s="148"/>
      <c r="R108" s="104"/>
      <c r="S108" s="38">
        <f t="shared" si="46"/>
        <v>0</v>
      </c>
      <c r="T108" s="148"/>
      <c r="U108" s="38">
        <f t="shared" si="50"/>
        <v>0</v>
      </c>
      <c r="V108" s="148"/>
      <c r="W108" s="104"/>
      <c r="X108" s="38">
        <v>1</v>
      </c>
      <c r="Y108" s="148"/>
      <c r="Z108" s="38">
        <v>1</v>
      </c>
    </row>
    <row r="109" spans="1:26" ht="76.5" x14ac:dyDescent="0.25">
      <c r="A109" s="130" t="s">
        <v>66</v>
      </c>
      <c r="B109" s="393" t="s">
        <v>927</v>
      </c>
      <c r="C109" s="397" t="s">
        <v>953</v>
      </c>
      <c r="D109" s="394" t="s">
        <v>954</v>
      </c>
      <c r="E109" s="29" t="s">
        <v>955</v>
      </c>
      <c r="F109" s="129">
        <v>140</v>
      </c>
      <c r="G109" s="148">
        <v>0</v>
      </c>
      <c r="H109" s="395">
        <v>0</v>
      </c>
      <c r="I109" s="38">
        <f t="shared" si="38"/>
        <v>0</v>
      </c>
      <c r="J109" s="148"/>
      <c r="K109" s="38">
        <f t="shared" ref="K109:K114" si="51">IFERROR(IF(F109="Según demanda",G109/H109,G109/F109),0)</f>
        <v>0</v>
      </c>
      <c r="L109" s="148"/>
      <c r="M109" s="104"/>
      <c r="N109" s="38">
        <f t="shared" si="44"/>
        <v>0</v>
      </c>
      <c r="O109" s="148"/>
      <c r="P109" s="38">
        <f t="shared" si="49"/>
        <v>0</v>
      </c>
      <c r="Q109" s="148"/>
      <c r="R109" s="104"/>
      <c r="S109" s="38">
        <f t="shared" si="46"/>
        <v>0</v>
      </c>
      <c r="T109" s="148"/>
      <c r="U109" s="38">
        <f t="shared" si="50"/>
        <v>0</v>
      </c>
      <c r="V109" s="148"/>
      <c r="W109" s="104"/>
      <c r="X109" s="38">
        <v>1.3846153846153846</v>
      </c>
      <c r="Y109" s="148"/>
      <c r="Z109" s="38">
        <v>0.8867924528301887</v>
      </c>
    </row>
    <row r="110" spans="1:26" ht="76.5" x14ac:dyDescent="0.25">
      <c r="A110" s="130" t="s">
        <v>66</v>
      </c>
      <c r="B110" s="393" t="s">
        <v>927</v>
      </c>
      <c r="C110" s="397" t="s">
        <v>956</v>
      </c>
      <c r="D110" s="394" t="s">
        <v>957</v>
      </c>
      <c r="E110" s="29" t="s">
        <v>958</v>
      </c>
      <c r="F110" s="129">
        <v>200</v>
      </c>
      <c r="G110" s="148">
        <v>27</v>
      </c>
      <c r="H110" s="395">
        <v>50</v>
      </c>
      <c r="I110" s="38">
        <f t="shared" si="38"/>
        <v>0.54</v>
      </c>
      <c r="J110" s="148"/>
      <c r="K110" s="38">
        <f t="shared" si="51"/>
        <v>0.13500000000000001</v>
      </c>
      <c r="L110" s="148"/>
      <c r="M110" s="104"/>
      <c r="N110" s="38">
        <f t="shared" si="44"/>
        <v>0</v>
      </c>
      <c r="O110" s="148"/>
      <c r="P110" s="38">
        <f t="shared" si="49"/>
        <v>0.13500000000000001</v>
      </c>
      <c r="Q110" s="148"/>
      <c r="R110" s="104"/>
      <c r="S110" s="38">
        <f t="shared" si="46"/>
        <v>0</v>
      </c>
      <c r="T110" s="148"/>
      <c r="U110" s="38">
        <f t="shared" si="50"/>
        <v>0.13500000000000001</v>
      </c>
      <c r="V110" s="148"/>
      <c r="W110" s="104"/>
      <c r="X110" s="38">
        <v>1</v>
      </c>
      <c r="Y110" s="148"/>
      <c r="Z110" s="38">
        <v>1</v>
      </c>
    </row>
    <row r="111" spans="1:26" ht="76.5" x14ac:dyDescent="0.25">
      <c r="A111" s="130" t="s">
        <v>66</v>
      </c>
      <c r="B111" s="393" t="s">
        <v>927</v>
      </c>
      <c r="C111" s="397" t="s">
        <v>959</v>
      </c>
      <c r="D111" s="394" t="s">
        <v>960</v>
      </c>
      <c r="E111" s="29" t="s">
        <v>961</v>
      </c>
      <c r="F111" s="129">
        <v>20</v>
      </c>
      <c r="G111" s="148">
        <v>0</v>
      </c>
      <c r="H111" s="395">
        <v>5</v>
      </c>
      <c r="I111" s="38">
        <f t="shared" si="38"/>
        <v>0</v>
      </c>
      <c r="J111" s="148"/>
      <c r="K111" s="38">
        <f t="shared" si="51"/>
        <v>0</v>
      </c>
      <c r="L111" s="148"/>
      <c r="M111" s="104"/>
      <c r="N111" s="38">
        <f t="shared" si="44"/>
        <v>0</v>
      </c>
      <c r="O111" s="148"/>
      <c r="P111" s="38">
        <f t="shared" si="49"/>
        <v>0</v>
      </c>
      <c r="Q111" s="148"/>
      <c r="R111" s="104"/>
      <c r="S111" s="38">
        <f t="shared" si="46"/>
        <v>0</v>
      </c>
      <c r="T111" s="148"/>
      <c r="U111" s="38">
        <f t="shared" si="50"/>
        <v>0</v>
      </c>
      <c r="V111" s="148"/>
      <c r="W111" s="104"/>
      <c r="X111" s="38">
        <v>2.5555555555555554</v>
      </c>
      <c r="Y111" s="148"/>
      <c r="Z111" s="38">
        <v>0.97499999999999998</v>
      </c>
    </row>
    <row r="112" spans="1:26" ht="76.5" x14ac:dyDescent="0.25">
      <c r="A112" s="130" t="s">
        <v>66</v>
      </c>
      <c r="B112" s="393" t="s">
        <v>927</v>
      </c>
      <c r="C112" s="86" t="s">
        <v>962</v>
      </c>
      <c r="D112" s="86" t="s">
        <v>963</v>
      </c>
      <c r="E112" s="29" t="s">
        <v>964</v>
      </c>
      <c r="F112" s="129">
        <v>7</v>
      </c>
      <c r="G112" s="148">
        <v>0</v>
      </c>
      <c r="H112" s="395">
        <v>1</v>
      </c>
      <c r="I112" s="38">
        <f t="shared" si="38"/>
        <v>0</v>
      </c>
      <c r="J112" s="148"/>
      <c r="K112" s="38">
        <f t="shared" si="51"/>
        <v>0</v>
      </c>
      <c r="L112" s="148"/>
      <c r="M112" s="104"/>
      <c r="N112" s="38">
        <f t="shared" si="44"/>
        <v>0</v>
      </c>
      <c r="O112" s="31"/>
      <c r="P112" s="38">
        <f t="shared" si="49"/>
        <v>0</v>
      </c>
      <c r="Q112" s="148"/>
      <c r="R112" s="104"/>
      <c r="S112" s="38">
        <f t="shared" si="46"/>
        <v>0</v>
      </c>
      <c r="T112" s="148"/>
      <c r="U112" s="38">
        <f t="shared" si="50"/>
        <v>0</v>
      </c>
      <c r="V112" s="148"/>
      <c r="W112" s="104"/>
      <c r="X112" s="38">
        <v>1.3666666666666667</v>
      </c>
      <c r="Y112" s="148"/>
      <c r="Z112" s="38">
        <v>0.88181818181818183</v>
      </c>
    </row>
    <row r="113" spans="1:26" ht="105" x14ac:dyDescent="0.25">
      <c r="A113" s="130" t="s">
        <v>66</v>
      </c>
      <c r="B113" s="393" t="s">
        <v>927</v>
      </c>
      <c r="C113" s="86" t="s">
        <v>965</v>
      </c>
      <c r="D113" s="86" t="s">
        <v>966</v>
      </c>
      <c r="E113" s="29" t="s">
        <v>967</v>
      </c>
      <c r="F113" s="129">
        <v>4</v>
      </c>
      <c r="G113" s="148">
        <v>1</v>
      </c>
      <c r="H113" s="395">
        <v>1</v>
      </c>
      <c r="I113" s="38">
        <f t="shared" si="38"/>
        <v>1</v>
      </c>
      <c r="J113" s="148"/>
      <c r="K113" s="38">
        <f t="shared" si="51"/>
        <v>0.25</v>
      </c>
      <c r="L113" s="148"/>
      <c r="M113" s="104"/>
      <c r="N113" s="38">
        <f t="shared" si="44"/>
        <v>0</v>
      </c>
      <c r="O113" s="148"/>
      <c r="P113" s="38">
        <f t="shared" si="49"/>
        <v>0.25</v>
      </c>
      <c r="Q113" s="148"/>
      <c r="R113" s="104"/>
      <c r="S113" s="38">
        <f t="shared" si="46"/>
        <v>0</v>
      </c>
      <c r="T113" s="148"/>
      <c r="U113" s="38">
        <f t="shared" si="50"/>
        <v>0.25</v>
      </c>
      <c r="V113" s="129"/>
      <c r="W113" s="104"/>
      <c r="X113" s="38">
        <v>2.12</v>
      </c>
      <c r="Y113" s="148"/>
      <c r="Z113" s="38">
        <v>1.5666666666666667</v>
      </c>
    </row>
    <row r="114" spans="1:26" ht="76.5" x14ac:dyDescent="0.25">
      <c r="A114" s="130" t="s">
        <v>66</v>
      </c>
      <c r="B114" s="393" t="s">
        <v>927</v>
      </c>
      <c r="C114" s="397" t="s">
        <v>968</v>
      </c>
      <c r="D114" s="86" t="s">
        <v>969</v>
      </c>
      <c r="E114" s="29" t="s">
        <v>970</v>
      </c>
      <c r="F114" s="129">
        <v>10</v>
      </c>
      <c r="G114" s="148">
        <v>0</v>
      </c>
      <c r="H114" s="395">
        <v>2</v>
      </c>
      <c r="I114" s="38">
        <f>IFERROR((G114/H114),0)</f>
        <v>0</v>
      </c>
      <c r="J114" s="31"/>
      <c r="K114" s="38">
        <f t="shared" si="51"/>
        <v>0</v>
      </c>
      <c r="L114" s="148"/>
      <c r="M114" s="104"/>
      <c r="N114" s="38">
        <f t="shared" si="44"/>
        <v>0</v>
      </c>
      <c r="O114" s="148"/>
      <c r="P114" s="38">
        <f t="shared" si="49"/>
        <v>0</v>
      </c>
      <c r="Q114" s="148"/>
      <c r="R114" s="104"/>
      <c r="S114" s="38">
        <f t="shared" si="46"/>
        <v>0</v>
      </c>
      <c r="T114" s="148"/>
      <c r="U114" s="38">
        <f t="shared" si="50"/>
        <v>0</v>
      </c>
      <c r="V114" s="129"/>
      <c r="W114" s="104"/>
      <c r="X114" s="38">
        <v>5.6</v>
      </c>
      <c r="Y114" s="148"/>
      <c r="Z114" s="38">
        <v>3.4</v>
      </c>
    </row>
    <row r="115" spans="1:26" ht="78" customHeight="1" x14ac:dyDescent="0.25">
      <c r="A115" s="130" t="s">
        <v>67</v>
      </c>
      <c r="B115" s="400" t="s">
        <v>1058</v>
      </c>
      <c r="C115" s="400" t="s">
        <v>1059</v>
      </c>
      <c r="D115" s="400" t="s">
        <v>1060</v>
      </c>
      <c r="E115" s="400" t="s">
        <v>1061</v>
      </c>
      <c r="F115" s="400" t="s">
        <v>262</v>
      </c>
      <c r="G115" s="401">
        <v>10</v>
      </c>
      <c r="H115" s="402" t="s">
        <v>1062</v>
      </c>
      <c r="I115" s="403">
        <v>1</v>
      </c>
      <c r="J115" s="404" t="s">
        <v>1063</v>
      </c>
      <c r="K115" s="403">
        <v>0.33</v>
      </c>
      <c r="L115" s="121"/>
      <c r="M115" s="121"/>
      <c r="N115" s="124">
        <f t="shared" si="44"/>
        <v>0</v>
      </c>
      <c r="O115" s="120"/>
      <c r="P115" s="123">
        <f t="shared" ref="P115:P124" si="52">IFERROR(IF(F115="Según demanda",(L115+G115)/(H115+M115),(L115+G115)/F115),0)</f>
        <v>0</v>
      </c>
      <c r="Q115" s="121"/>
      <c r="R115" s="121"/>
      <c r="S115" s="124">
        <f t="shared" si="34"/>
        <v>0</v>
      </c>
      <c r="T115" s="120"/>
      <c r="U115" s="123">
        <f t="shared" ref="U115:U124" si="53">IFERROR(IF(F115="Según demanda",(Q115+L115+G115)/(H115+M115+R115),(Q115+L115+G115)/F115),0)</f>
        <v>0</v>
      </c>
      <c r="V115" s="121"/>
      <c r="W115" s="121"/>
      <c r="X115" s="124">
        <f t="shared" ref="X115:X116" si="54">IFERROR((V115/W115),0)</f>
        <v>0</v>
      </c>
      <c r="Y115" s="120"/>
      <c r="Z115" s="123">
        <f t="shared" ref="Z115" si="55">IFERROR(IF(F115="Según demanda",(V115+Q115+L115+G115)/(H115+M115+R115+W115),(V115+Q115+L115+G115)/F115),0)</f>
        <v>0</v>
      </c>
    </row>
    <row r="116" spans="1:26" ht="78" customHeight="1" x14ac:dyDescent="0.25">
      <c r="A116" s="130" t="s">
        <v>67</v>
      </c>
      <c r="B116" s="362" t="s">
        <v>1064</v>
      </c>
      <c r="C116" s="362" t="s">
        <v>1065</v>
      </c>
      <c r="D116" s="362" t="s">
        <v>1066</v>
      </c>
      <c r="E116" s="362" t="s">
        <v>1067</v>
      </c>
      <c r="F116" s="362" t="s">
        <v>1068</v>
      </c>
      <c r="G116" s="405">
        <v>1</v>
      </c>
      <c r="H116" s="333" t="s">
        <v>545</v>
      </c>
      <c r="I116" s="403">
        <v>0</v>
      </c>
      <c r="J116" s="406" t="s">
        <v>1069</v>
      </c>
      <c r="K116" s="403">
        <v>0.5</v>
      </c>
      <c r="L116" s="121"/>
      <c r="M116" s="121"/>
      <c r="N116" s="124">
        <f t="shared" si="44"/>
        <v>0</v>
      </c>
      <c r="O116" s="120"/>
      <c r="P116" s="123">
        <f t="shared" si="52"/>
        <v>0</v>
      </c>
      <c r="Q116" s="121"/>
      <c r="R116" s="121"/>
      <c r="S116" s="124">
        <f>IFERROR((Q116/R116),0)</f>
        <v>0</v>
      </c>
      <c r="T116" s="120"/>
      <c r="U116" s="123">
        <f t="shared" si="53"/>
        <v>0</v>
      </c>
      <c r="V116" s="121"/>
      <c r="W116" s="121"/>
      <c r="X116" s="124">
        <f t="shared" si="54"/>
        <v>0</v>
      </c>
      <c r="Y116" s="120"/>
      <c r="Z116" s="123">
        <f>IFERROR(IF(F116="Según demanda",(V116+Q116+L116+G116)/(H116+M116+R116+W116),(V116+Q116+L116+G116)/F116),0)</f>
        <v>0</v>
      </c>
    </row>
    <row r="117" spans="1:26" ht="114" x14ac:dyDescent="0.25">
      <c r="A117" s="175" t="s">
        <v>68</v>
      </c>
      <c r="B117" s="407" t="s">
        <v>744</v>
      </c>
      <c r="C117" s="408" t="s">
        <v>745</v>
      </c>
      <c r="D117" s="409" t="s">
        <v>746</v>
      </c>
      <c r="E117" s="148" t="s">
        <v>747</v>
      </c>
      <c r="F117" s="148" t="s">
        <v>384</v>
      </c>
      <c r="G117" s="410">
        <v>1</v>
      </c>
      <c r="H117" s="91">
        <v>1</v>
      </c>
      <c r="I117" s="124">
        <f t="shared" ref="I117:I141" si="56">IFERROR((G117/H117),0)</f>
        <v>1</v>
      </c>
      <c r="J117" s="148" t="s">
        <v>748</v>
      </c>
      <c r="K117" s="123">
        <v>1</v>
      </c>
      <c r="L117" s="92"/>
      <c r="M117" s="91"/>
      <c r="N117" s="124">
        <f t="shared" si="44"/>
        <v>0</v>
      </c>
      <c r="O117" s="93"/>
      <c r="P117" s="123">
        <f t="shared" si="52"/>
        <v>1</v>
      </c>
      <c r="Q117" s="91"/>
      <c r="R117" s="91"/>
      <c r="S117" s="115">
        <f t="shared" ref="S117:S120" si="57">IFERROR((Q117/R117),0)</f>
        <v>0</v>
      </c>
      <c r="T117" s="89"/>
      <c r="U117" s="123">
        <f t="shared" si="53"/>
        <v>1</v>
      </c>
      <c r="V117" s="91"/>
      <c r="W117" s="91"/>
      <c r="X117" s="115">
        <f t="shared" ref="X117:X151" si="58">IFERROR((V117/W117),0)</f>
        <v>0</v>
      </c>
      <c r="Y117" s="89"/>
      <c r="Z117" s="123">
        <f t="shared" ref="Z117:Z150" si="59">IFERROR(IF(F117="Según demanda",(V117+Q117+L117+G117)/(H117+M117+R117+W117),(V117+Q117+L117+G117)/F117),0)</f>
        <v>1</v>
      </c>
    </row>
    <row r="118" spans="1:26" ht="71.25" x14ac:dyDescent="0.25">
      <c r="A118" s="175"/>
      <c r="B118" s="407"/>
      <c r="C118" s="408" t="s">
        <v>749</v>
      </c>
      <c r="D118" s="409" t="s">
        <v>750</v>
      </c>
      <c r="E118" s="148" t="s">
        <v>751</v>
      </c>
      <c r="F118" s="148" t="s">
        <v>384</v>
      </c>
      <c r="G118" s="153">
        <v>1</v>
      </c>
      <c r="H118" s="342">
        <v>1</v>
      </c>
      <c r="I118" s="118">
        <f t="shared" si="56"/>
        <v>1</v>
      </c>
      <c r="J118" s="148"/>
      <c r="K118" s="119">
        <v>1</v>
      </c>
      <c r="L118" s="148"/>
      <c r="M118" s="154"/>
      <c r="N118" s="118">
        <f t="shared" si="44"/>
        <v>0</v>
      </c>
      <c r="O118" s="153"/>
      <c r="P118" s="119">
        <f t="shared" si="52"/>
        <v>1</v>
      </c>
      <c r="Q118" s="127"/>
      <c r="R118" s="125"/>
      <c r="S118" s="118">
        <f t="shared" si="57"/>
        <v>0</v>
      </c>
      <c r="T118" s="153"/>
      <c r="U118" s="119">
        <f t="shared" si="53"/>
        <v>1</v>
      </c>
      <c r="V118" s="127"/>
      <c r="W118" s="127"/>
      <c r="X118" s="118">
        <f t="shared" si="58"/>
        <v>0</v>
      </c>
      <c r="Y118" s="114"/>
      <c r="Z118" s="119">
        <f t="shared" si="59"/>
        <v>1</v>
      </c>
    </row>
    <row r="119" spans="1:26" x14ac:dyDescent="0.25">
      <c r="A119" s="175"/>
      <c r="B119" s="407"/>
      <c r="C119" s="411" t="s">
        <v>752</v>
      </c>
      <c r="D119" s="412" t="s">
        <v>753</v>
      </c>
      <c r="E119" s="168" t="s">
        <v>754</v>
      </c>
      <c r="F119" s="168" t="s">
        <v>384</v>
      </c>
      <c r="G119" s="249">
        <v>7</v>
      </c>
      <c r="H119" s="250">
        <v>7</v>
      </c>
      <c r="I119" s="413">
        <f t="shared" si="56"/>
        <v>1</v>
      </c>
      <c r="J119" s="255" t="s">
        <v>755</v>
      </c>
      <c r="K119" s="414">
        <v>1</v>
      </c>
      <c r="L119" s="148"/>
      <c r="M119" s="154"/>
      <c r="N119" s="118">
        <f t="shared" si="44"/>
        <v>0</v>
      </c>
      <c r="O119" s="148"/>
      <c r="P119" s="119">
        <f t="shared" si="52"/>
        <v>1</v>
      </c>
      <c r="Q119" s="148"/>
      <c r="R119" s="154"/>
      <c r="S119" s="118">
        <f t="shared" si="57"/>
        <v>0</v>
      </c>
      <c r="T119" s="148"/>
      <c r="U119" s="119">
        <f t="shared" si="53"/>
        <v>1</v>
      </c>
      <c r="V119" s="148"/>
      <c r="W119" s="154"/>
      <c r="X119" s="118">
        <f t="shared" si="58"/>
        <v>0</v>
      </c>
      <c r="Y119" s="114"/>
      <c r="Z119" s="119">
        <f t="shared" si="59"/>
        <v>1</v>
      </c>
    </row>
    <row r="120" spans="1:26" x14ac:dyDescent="0.25">
      <c r="A120" s="175" t="s">
        <v>68</v>
      </c>
      <c r="B120" s="415" t="s">
        <v>756</v>
      </c>
      <c r="C120" s="411"/>
      <c r="D120" s="412"/>
      <c r="E120" s="168"/>
      <c r="F120" s="168"/>
      <c r="G120" s="249"/>
      <c r="H120" s="250"/>
      <c r="I120" s="413"/>
      <c r="J120" s="255"/>
      <c r="K120" s="414"/>
      <c r="L120" s="249"/>
      <c r="M120" s="250"/>
      <c r="N120" s="247">
        <f t="shared" si="44"/>
        <v>0</v>
      </c>
      <c r="O120" s="255"/>
      <c r="P120" s="119">
        <f t="shared" si="52"/>
        <v>0</v>
      </c>
      <c r="Q120" s="241"/>
      <c r="R120" s="245"/>
      <c r="S120" s="247">
        <f t="shared" si="57"/>
        <v>0</v>
      </c>
      <c r="T120" s="255"/>
      <c r="U120" s="243">
        <f t="shared" si="53"/>
        <v>0</v>
      </c>
      <c r="V120" s="127"/>
      <c r="W120" s="125"/>
      <c r="X120" s="118">
        <f t="shared" si="58"/>
        <v>0</v>
      </c>
      <c r="Y120" s="114"/>
      <c r="Z120" s="119">
        <f t="shared" si="59"/>
        <v>0</v>
      </c>
    </row>
    <row r="121" spans="1:26" x14ac:dyDescent="0.25">
      <c r="A121" s="175"/>
      <c r="B121" s="415"/>
      <c r="C121" s="411" t="s">
        <v>757</v>
      </c>
      <c r="D121" s="412" t="s">
        <v>758</v>
      </c>
      <c r="E121" s="168" t="s">
        <v>759</v>
      </c>
      <c r="F121" s="168" t="s">
        <v>384</v>
      </c>
      <c r="G121" s="249"/>
      <c r="H121" s="250"/>
      <c r="I121" s="413">
        <f t="shared" si="56"/>
        <v>0</v>
      </c>
      <c r="J121" s="255" t="s">
        <v>760</v>
      </c>
      <c r="K121" s="414">
        <f t="shared" ref="K121:K141" si="60">IFERROR(IF(F121="Según demanda",G121/H121,G121/F121),0)</f>
        <v>0</v>
      </c>
      <c r="L121" s="249"/>
      <c r="M121" s="250"/>
      <c r="N121" s="248"/>
      <c r="O121" s="255"/>
      <c r="P121" s="119">
        <f t="shared" si="52"/>
        <v>0</v>
      </c>
      <c r="Q121" s="242"/>
      <c r="R121" s="246"/>
      <c r="S121" s="248"/>
      <c r="T121" s="255"/>
      <c r="U121" s="244"/>
      <c r="V121" s="153"/>
      <c r="W121" s="154"/>
      <c r="X121" s="118">
        <f t="shared" si="58"/>
        <v>0</v>
      </c>
      <c r="Y121" s="157"/>
      <c r="Z121" s="119">
        <f t="shared" si="59"/>
        <v>0</v>
      </c>
    </row>
    <row r="122" spans="1:26" x14ac:dyDescent="0.25">
      <c r="A122" s="175"/>
      <c r="B122" s="255" t="s">
        <v>761</v>
      </c>
      <c r="C122" s="411"/>
      <c r="D122" s="412"/>
      <c r="E122" s="168"/>
      <c r="F122" s="168"/>
      <c r="G122" s="249"/>
      <c r="H122" s="250"/>
      <c r="I122" s="413"/>
      <c r="J122" s="255"/>
      <c r="K122" s="414"/>
      <c r="L122" s="249"/>
      <c r="M122" s="250"/>
      <c r="N122" s="247">
        <f t="shared" si="44"/>
        <v>0</v>
      </c>
      <c r="O122" s="157"/>
      <c r="P122" s="243">
        <f t="shared" si="52"/>
        <v>0</v>
      </c>
      <c r="Q122" s="251"/>
      <c r="R122" s="253"/>
      <c r="S122" s="247">
        <f t="shared" ref="S122:S124" si="61">IFERROR((Q122/R122),0)</f>
        <v>0</v>
      </c>
      <c r="T122" s="255"/>
      <c r="U122" s="243">
        <f t="shared" si="53"/>
        <v>0</v>
      </c>
      <c r="V122" s="153"/>
      <c r="W122" s="154"/>
      <c r="X122" s="118">
        <f t="shared" si="58"/>
        <v>0</v>
      </c>
      <c r="Y122" s="157"/>
      <c r="Z122" s="119">
        <f t="shared" si="59"/>
        <v>0</v>
      </c>
    </row>
    <row r="123" spans="1:26" x14ac:dyDescent="0.25">
      <c r="A123" s="175"/>
      <c r="B123" s="255"/>
      <c r="C123" s="411" t="s">
        <v>762</v>
      </c>
      <c r="D123" s="412" t="s">
        <v>763</v>
      </c>
      <c r="E123" s="168" t="s">
        <v>764</v>
      </c>
      <c r="F123" s="168" t="s">
        <v>384</v>
      </c>
      <c r="G123" s="249">
        <v>4</v>
      </c>
      <c r="H123" s="250">
        <v>4</v>
      </c>
      <c r="I123" s="413">
        <f t="shared" si="56"/>
        <v>1</v>
      </c>
      <c r="J123" s="255"/>
      <c r="K123" s="414">
        <v>1</v>
      </c>
      <c r="L123" s="249"/>
      <c r="M123" s="250"/>
      <c r="N123" s="248"/>
      <c r="O123" s="148"/>
      <c r="P123" s="244"/>
      <c r="Q123" s="252"/>
      <c r="R123" s="254"/>
      <c r="S123" s="248"/>
      <c r="T123" s="255"/>
      <c r="U123" s="244"/>
      <c r="V123" s="127"/>
      <c r="W123" s="125"/>
      <c r="X123" s="118">
        <f t="shared" si="58"/>
        <v>0</v>
      </c>
      <c r="Y123" s="148"/>
      <c r="Z123" s="119">
        <f t="shared" si="59"/>
        <v>1</v>
      </c>
    </row>
    <row r="124" spans="1:26" x14ac:dyDescent="0.25">
      <c r="A124" s="175"/>
      <c r="B124" s="407" t="s">
        <v>765</v>
      </c>
      <c r="C124" s="411"/>
      <c r="D124" s="412"/>
      <c r="E124" s="168"/>
      <c r="F124" s="168"/>
      <c r="G124" s="249"/>
      <c r="H124" s="250"/>
      <c r="I124" s="413"/>
      <c r="J124" s="255"/>
      <c r="K124" s="414"/>
      <c r="L124" s="249"/>
      <c r="M124" s="250"/>
      <c r="N124" s="247">
        <f t="shared" si="44"/>
        <v>0</v>
      </c>
      <c r="O124" s="169"/>
      <c r="P124" s="243">
        <f t="shared" si="52"/>
        <v>0</v>
      </c>
      <c r="Q124" s="241"/>
      <c r="R124" s="245"/>
      <c r="S124" s="247">
        <f t="shared" si="61"/>
        <v>0</v>
      </c>
      <c r="T124" s="241"/>
      <c r="U124" s="243">
        <f t="shared" si="53"/>
        <v>0</v>
      </c>
      <c r="V124" s="127"/>
      <c r="W124" s="125"/>
      <c r="X124" s="118">
        <f t="shared" si="58"/>
        <v>0</v>
      </c>
      <c r="Y124" s="114"/>
      <c r="Z124" s="119">
        <f t="shared" si="59"/>
        <v>0</v>
      </c>
    </row>
    <row r="125" spans="1:26" x14ac:dyDescent="0.25">
      <c r="A125" s="175"/>
      <c r="B125" s="407"/>
      <c r="C125" s="411" t="s">
        <v>766</v>
      </c>
      <c r="D125" s="407" t="s">
        <v>767</v>
      </c>
      <c r="E125" s="168" t="s">
        <v>768</v>
      </c>
      <c r="F125" s="168" t="s">
        <v>384</v>
      </c>
      <c r="G125" s="249">
        <v>1</v>
      </c>
      <c r="H125" s="250">
        <v>1</v>
      </c>
      <c r="I125" s="413">
        <f>IFERROR((G125/H125),0)</f>
        <v>1</v>
      </c>
      <c r="J125" s="168" t="s">
        <v>769</v>
      </c>
      <c r="K125" s="414">
        <f>IFERROR(IF(F125="Según demanda",G125/H125,G125/F125),0)</f>
        <v>1</v>
      </c>
      <c r="L125" s="249"/>
      <c r="M125" s="250"/>
      <c r="N125" s="248"/>
      <c r="O125" s="170"/>
      <c r="P125" s="244"/>
      <c r="Q125" s="242"/>
      <c r="R125" s="246"/>
      <c r="S125" s="248"/>
      <c r="T125" s="242"/>
      <c r="U125" s="244"/>
      <c r="V125" s="127"/>
      <c r="W125" s="125"/>
      <c r="X125" s="118">
        <f t="shared" si="58"/>
        <v>0</v>
      </c>
      <c r="Y125" s="114"/>
      <c r="Z125" s="119">
        <f t="shared" si="59"/>
        <v>1</v>
      </c>
    </row>
    <row r="126" spans="1:26" ht="15" customHeight="1" x14ac:dyDescent="0.25">
      <c r="A126" s="175" t="s">
        <v>68</v>
      </c>
      <c r="B126" s="416" t="s">
        <v>770</v>
      </c>
      <c r="C126" s="411"/>
      <c r="D126" s="407"/>
      <c r="E126" s="168"/>
      <c r="F126" s="168"/>
      <c r="G126" s="249"/>
      <c r="H126" s="250"/>
      <c r="I126" s="413"/>
      <c r="J126" s="168"/>
      <c r="K126" s="414"/>
      <c r="L126" s="92"/>
      <c r="M126" s="91"/>
      <c r="N126" s="124">
        <f t="shared" ref="N126:N151" si="62">IFERROR((L126/M126),0)</f>
        <v>0</v>
      </c>
      <c r="O126" s="93"/>
      <c r="P126" s="123">
        <f t="shared" ref="P126:P151" si="63">IFERROR(IF(F126="Según demanda",(L126+G126)/(H126+M126),(L126+G126)/F126),0)</f>
        <v>0</v>
      </c>
      <c r="Q126" s="91"/>
      <c r="R126" s="91"/>
      <c r="S126" s="115">
        <f t="shared" ref="S126:S129" si="64">IFERROR((Q126/R126),0)</f>
        <v>0</v>
      </c>
      <c r="T126" s="89"/>
      <c r="U126" s="123">
        <f t="shared" ref="U126:U133" si="65">IFERROR(IF(F126="Según demanda",(Q126+L126+G126)/(H126+M126+R126),(Q126+L126+G126)/F126),0)</f>
        <v>0</v>
      </c>
      <c r="V126" s="91"/>
      <c r="W126" s="91"/>
      <c r="X126" s="115">
        <f t="shared" si="58"/>
        <v>0</v>
      </c>
      <c r="Y126" s="89"/>
      <c r="Z126" s="123">
        <f t="shared" si="59"/>
        <v>0</v>
      </c>
    </row>
    <row r="127" spans="1:26" ht="128.25" customHeight="1" x14ac:dyDescent="0.25">
      <c r="A127" s="175"/>
      <c r="B127" s="416"/>
      <c r="C127" s="411"/>
      <c r="D127" s="407"/>
      <c r="E127" s="168"/>
      <c r="F127" s="168"/>
      <c r="G127" s="249"/>
      <c r="H127" s="250"/>
      <c r="I127" s="413"/>
      <c r="J127" s="168"/>
      <c r="K127" s="414"/>
      <c r="L127" s="148"/>
      <c r="M127" s="154"/>
      <c r="N127" s="118">
        <f t="shared" si="62"/>
        <v>0</v>
      </c>
      <c r="O127" s="153"/>
      <c r="P127" s="119">
        <f t="shared" si="63"/>
        <v>0</v>
      </c>
      <c r="Q127" s="127"/>
      <c r="R127" s="125"/>
      <c r="S127" s="118">
        <f t="shared" si="64"/>
        <v>0</v>
      </c>
      <c r="T127" s="153"/>
      <c r="U127" s="119">
        <f t="shared" si="65"/>
        <v>0</v>
      </c>
      <c r="V127" s="127"/>
      <c r="W127" s="127"/>
      <c r="X127" s="118">
        <f t="shared" si="58"/>
        <v>0</v>
      </c>
      <c r="Y127" s="153"/>
      <c r="Z127" s="119">
        <f t="shared" si="59"/>
        <v>0</v>
      </c>
    </row>
    <row r="128" spans="1:26" ht="185.25" x14ac:dyDescent="0.25">
      <c r="A128" s="175"/>
      <c r="B128" s="416"/>
      <c r="C128" s="417" t="s">
        <v>771</v>
      </c>
      <c r="D128" s="412" t="s">
        <v>772</v>
      </c>
      <c r="E128" s="148" t="s">
        <v>773</v>
      </c>
      <c r="F128" s="148" t="s">
        <v>384</v>
      </c>
      <c r="G128" s="153">
        <v>0</v>
      </c>
      <c r="H128" s="154">
        <v>3</v>
      </c>
      <c r="I128" s="118">
        <f t="shared" si="56"/>
        <v>0</v>
      </c>
      <c r="J128" s="100" t="s">
        <v>774</v>
      </c>
      <c r="K128" s="119">
        <f t="shared" si="60"/>
        <v>0</v>
      </c>
      <c r="L128" s="148"/>
      <c r="M128" s="154"/>
      <c r="N128" s="118">
        <f t="shared" si="62"/>
        <v>0</v>
      </c>
      <c r="O128" s="148"/>
      <c r="P128" s="119">
        <f t="shared" si="63"/>
        <v>0</v>
      </c>
      <c r="Q128" s="148"/>
      <c r="R128" s="154"/>
      <c r="S128" s="118">
        <f t="shared" si="64"/>
        <v>0</v>
      </c>
      <c r="T128" s="148"/>
      <c r="U128" s="119">
        <f t="shared" si="65"/>
        <v>0</v>
      </c>
      <c r="V128" s="148"/>
      <c r="W128" s="154"/>
      <c r="X128" s="118">
        <f t="shared" si="58"/>
        <v>0</v>
      </c>
      <c r="Y128" s="114"/>
      <c r="Z128" s="119">
        <f t="shared" si="59"/>
        <v>0</v>
      </c>
    </row>
    <row r="129" spans="1:26" ht="15" customHeight="1" x14ac:dyDescent="0.25">
      <c r="A129" s="175"/>
      <c r="B129" s="415" t="s">
        <v>775</v>
      </c>
      <c r="C129" s="418" t="s">
        <v>776</v>
      </c>
      <c r="D129" s="412"/>
      <c r="E129" s="148" t="s">
        <v>777</v>
      </c>
      <c r="F129" s="148" t="s">
        <v>384</v>
      </c>
      <c r="G129" s="153">
        <v>0</v>
      </c>
      <c r="H129" s="154">
        <v>3</v>
      </c>
      <c r="I129" s="118">
        <f t="shared" si="56"/>
        <v>0</v>
      </c>
      <c r="J129" s="100" t="s">
        <v>778</v>
      </c>
      <c r="K129" s="119">
        <f t="shared" si="60"/>
        <v>0</v>
      </c>
      <c r="L129" s="249"/>
      <c r="M129" s="250"/>
      <c r="N129" s="247">
        <f t="shared" si="62"/>
        <v>0</v>
      </c>
      <c r="O129" s="255"/>
      <c r="P129" s="243">
        <f t="shared" si="63"/>
        <v>0</v>
      </c>
      <c r="Q129" s="241"/>
      <c r="R129" s="245"/>
      <c r="S129" s="247">
        <f t="shared" si="64"/>
        <v>0</v>
      </c>
      <c r="T129" s="255"/>
      <c r="U129" s="243">
        <f t="shared" si="65"/>
        <v>0</v>
      </c>
      <c r="V129" s="241"/>
      <c r="W129" s="245"/>
      <c r="X129" s="247">
        <f t="shared" si="58"/>
        <v>0</v>
      </c>
      <c r="Y129" s="241"/>
      <c r="Z129" s="243">
        <f t="shared" si="59"/>
        <v>0</v>
      </c>
    </row>
    <row r="130" spans="1:26" ht="85.5" customHeight="1" x14ac:dyDescent="0.25">
      <c r="A130" s="175"/>
      <c r="B130" s="415"/>
      <c r="C130" s="417" t="s">
        <v>779</v>
      </c>
      <c r="D130" s="412"/>
      <c r="E130" s="148" t="s">
        <v>773</v>
      </c>
      <c r="F130" s="148" t="s">
        <v>384</v>
      </c>
      <c r="G130" s="153">
        <v>0</v>
      </c>
      <c r="H130" s="154">
        <v>3</v>
      </c>
      <c r="I130" s="118">
        <f t="shared" si="56"/>
        <v>0</v>
      </c>
      <c r="J130" s="100" t="s">
        <v>780</v>
      </c>
      <c r="K130" s="119">
        <f t="shared" si="60"/>
        <v>0</v>
      </c>
      <c r="L130" s="249"/>
      <c r="M130" s="250"/>
      <c r="N130" s="248"/>
      <c r="O130" s="255"/>
      <c r="P130" s="244"/>
      <c r="Q130" s="242"/>
      <c r="R130" s="246"/>
      <c r="S130" s="248"/>
      <c r="T130" s="255"/>
      <c r="U130" s="244"/>
      <c r="V130" s="242"/>
      <c r="W130" s="246"/>
      <c r="X130" s="248"/>
      <c r="Y130" s="242"/>
      <c r="Z130" s="244"/>
    </row>
    <row r="131" spans="1:26" ht="15" customHeight="1" x14ac:dyDescent="0.25">
      <c r="A131" s="175"/>
      <c r="B131" s="415"/>
      <c r="C131" s="417" t="s">
        <v>781</v>
      </c>
      <c r="D131" s="412" t="s">
        <v>782</v>
      </c>
      <c r="E131" s="148" t="s">
        <v>783</v>
      </c>
      <c r="F131" s="148" t="s">
        <v>384</v>
      </c>
      <c r="G131" s="153">
        <v>1</v>
      </c>
      <c r="H131" s="154">
        <v>1</v>
      </c>
      <c r="I131" s="118">
        <f t="shared" si="56"/>
        <v>1</v>
      </c>
      <c r="J131" s="163" t="s">
        <v>784</v>
      </c>
      <c r="K131" s="119">
        <f t="shared" si="60"/>
        <v>1</v>
      </c>
      <c r="L131" s="249"/>
      <c r="M131" s="250"/>
      <c r="N131" s="247">
        <f t="shared" si="62"/>
        <v>0</v>
      </c>
      <c r="O131" s="157"/>
      <c r="P131" s="243">
        <f t="shared" si="63"/>
        <v>1</v>
      </c>
      <c r="Q131" s="251"/>
      <c r="R131" s="253"/>
      <c r="S131" s="247">
        <f t="shared" ref="S131:S133" si="66">IFERROR((Q131/R131),0)</f>
        <v>0</v>
      </c>
      <c r="T131" s="255"/>
      <c r="U131" s="243">
        <f t="shared" si="65"/>
        <v>1</v>
      </c>
      <c r="V131" s="251"/>
      <c r="W131" s="253"/>
      <c r="X131" s="247">
        <f t="shared" si="58"/>
        <v>0</v>
      </c>
      <c r="Y131" s="260"/>
      <c r="Z131" s="243">
        <f t="shared" si="59"/>
        <v>1</v>
      </c>
    </row>
    <row r="132" spans="1:26" ht="28.5" customHeight="1" x14ac:dyDescent="0.25">
      <c r="A132" s="175"/>
      <c r="B132" s="415" t="s">
        <v>785</v>
      </c>
      <c r="C132" s="100" t="s">
        <v>786</v>
      </c>
      <c r="D132" s="412"/>
      <c r="E132" s="148" t="s">
        <v>787</v>
      </c>
      <c r="F132" s="148" t="s">
        <v>384</v>
      </c>
      <c r="G132" s="153">
        <v>1089</v>
      </c>
      <c r="H132" s="154">
        <v>2020</v>
      </c>
      <c r="I132" s="118">
        <f t="shared" si="56"/>
        <v>0.53910891089108914</v>
      </c>
      <c r="J132" s="148" t="s">
        <v>788</v>
      </c>
      <c r="K132" s="119">
        <f t="shared" si="60"/>
        <v>0.53910891089108914</v>
      </c>
      <c r="L132" s="249"/>
      <c r="M132" s="250"/>
      <c r="N132" s="248"/>
      <c r="O132" s="148"/>
      <c r="P132" s="244"/>
      <c r="Q132" s="252"/>
      <c r="R132" s="254"/>
      <c r="S132" s="248"/>
      <c r="T132" s="255"/>
      <c r="U132" s="244"/>
      <c r="V132" s="252"/>
      <c r="W132" s="254"/>
      <c r="X132" s="248"/>
      <c r="Y132" s="261"/>
      <c r="Z132" s="244"/>
    </row>
    <row r="133" spans="1:26" ht="15" customHeight="1" x14ac:dyDescent="0.25">
      <c r="A133" s="175"/>
      <c r="B133" s="415"/>
      <c r="C133" s="100" t="s">
        <v>789</v>
      </c>
      <c r="D133" s="412"/>
      <c r="E133" s="148" t="s">
        <v>790</v>
      </c>
      <c r="F133" s="148" t="s">
        <v>384</v>
      </c>
      <c r="G133" s="153">
        <v>1089</v>
      </c>
      <c r="H133" s="154">
        <v>2020</v>
      </c>
      <c r="I133" s="118">
        <f t="shared" si="56"/>
        <v>0.53910891089108914</v>
      </c>
      <c r="J133" s="148"/>
      <c r="K133" s="119">
        <f t="shared" si="60"/>
        <v>0.53910891089108914</v>
      </c>
      <c r="L133" s="249"/>
      <c r="M133" s="250"/>
      <c r="N133" s="247">
        <f t="shared" si="62"/>
        <v>0</v>
      </c>
      <c r="O133" s="169"/>
      <c r="P133" s="243">
        <f t="shared" si="63"/>
        <v>0.53910891089108914</v>
      </c>
      <c r="Q133" s="241"/>
      <c r="R133" s="245"/>
      <c r="S133" s="247">
        <f t="shared" si="66"/>
        <v>0</v>
      </c>
      <c r="T133" s="241"/>
      <c r="U133" s="243">
        <f t="shared" si="65"/>
        <v>0.53910891089108914</v>
      </c>
      <c r="V133" s="241"/>
      <c r="W133" s="245"/>
      <c r="X133" s="247">
        <f t="shared" si="58"/>
        <v>0</v>
      </c>
      <c r="Y133" s="241"/>
      <c r="Z133" s="243">
        <f t="shared" si="59"/>
        <v>0.53910891089108914</v>
      </c>
    </row>
    <row r="134" spans="1:26" ht="42.75" customHeight="1" x14ac:dyDescent="0.25">
      <c r="A134" s="175"/>
      <c r="B134" s="415"/>
      <c r="C134" s="163" t="s">
        <v>791</v>
      </c>
      <c r="D134" s="407" t="s">
        <v>792</v>
      </c>
      <c r="E134" s="148" t="s">
        <v>793</v>
      </c>
      <c r="F134" s="148" t="s">
        <v>384</v>
      </c>
      <c r="G134" s="153">
        <v>3</v>
      </c>
      <c r="H134" s="154">
        <v>4</v>
      </c>
      <c r="I134" s="118">
        <f t="shared" si="56"/>
        <v>0.75</v>
      </c>
      <c r="J134" s="148" t="s">
        <v>794</v>
      </c>
      <c r="K134" s="119">
        <f t="shared" si="60"/>
        <v>0.75</v>
      </c>
      <c r="L134" s="249"/>
      <c r="M134" s="250"/>
      <c r="N134" s="248"/>
      <c r="O134" s="170"/>
      <c r="P134" s="244"/>
      <c r="Q134" s="242"/>
      <c r="R134" s="246"/>
      <c r="S134" s="248"/>
      <c r="T134" s="242"/>
      <c r="U134" s="244"/>
      <c r="V134" s="242"/>
      <c r="W134" s="246"/>
      <c r="X134" s="248"/>
      <c r="Y134" s="242"/>
      <c r="Z134" s="244"/>
    </row>
    <row r="135" spans="1:26" ht="57" customHeight="1" x14ac:dyDescent="0.25">
      <c r="A135" s="175" t="s">
        <v>68</v>
      </c>
      <c r="B135" s="255" t="s">
        <v>795</v>
      </c>
      <c r="C135" s="163" t="s">
        <v>796</v>
      </c>
      <c r="D135" s="407"/>
      <c r="E135" s="148" t="s">
        <v>797</v>
      </c>
      <c r="F135" s="148" t="s">
        <v>384</v>
      </c>
      <c r="G135" s="153">
        <v>3</v>
      </c>
      <c r="H135" s="154">
        <v>4</v>
      </c>
      <c r="I135" s="118">
        <f t="shared" si="56"/>
        <v>0.75</v>
      </c>
      <c r="J135" s="157"/>
      <c r="K135" s="119">
        <f t="shared" si="60"/>
        <v>0.75</v>
      </c>
      <c r="L135" s="249"/>
      <c r="M135" s="250"/>
      <c r="N135" s="247">
        <f t="shared" si="62"/>
        <v>0</v>
      </c>
      <c r="O135" s="168"/>
      <c r="P135" s="243">
        <f t="shared" si="63"/>
        <v>0.75</v>
      </c>
      <c r="Q135" s="169"/>
      <c r="R135" s="169"/>
      <c r="S135" s="247">
        <f t="shared" ref="S135:S148" si="67">IFERROR((Q135/R135),0)</f>
        <v>0</v>
      </c>
      <c r="T135" s="168"/>
      <c r="U135" s="243">
        <f t="shared" ref="U135:U151" si="68">IFERROR(IF(F135="Según demanda",(Q135+L135+G135)/(H135+M135+R135),(Q135+L135+G135)/F135),0)</f>
        <v>0.75</v>
      </c>
      <c r="V135" s="241"/>
      <c r="W135" s="245"/>
      <c r="X135" s="247">
        <f t="shared" si="58"/>
        <v>0</v>
      </c>
      <c r="Y135" s="168"/>
      <c r="Z135" s="243">
        <f t="shared" si="59"/>
        <v>0.75</v>
      </c>
    </row>
    <row r="136" spans="1:26" ht="85.5" customHeight="1" x14ac:dyDescent="0.25">
      <c r="A136" s="175"/>
      <c r="B136" s="255"/>
      <c r="C136" s="163" t="s">
        <v>798</v>
      </c>
      <c r="D136" s="407"/>
      <c r="E136" s="148" t="s">
        <v>799</v>
      </c>
      <c r="F136" s="148" t="s">
        <v>384</v>
      </c>
      <c r="G136" s="153">
        <v>3</v>
      </c>
      <c r="H136" s="154">
        <v>3</v>
      </c>
      <c r="I136" s="118">
        <f t="shared" si="56"/>
        <v>1</v>
      </c>
      <c r="J136" s="148" t="s">
        <v>800</v>
      </c>
      <c r="K136" s="119">
        <f t="shared" si="60"/>
        <v>1</v>
      </c>
      <c r="L136" s="249"/>
      <c r="M136" s="250"/>
      <c r="N136" s="258"/>
      <c r="O136" s="168"/>
      <c r="P136" s="259"/>
      <c r="Q136" s="262"/>
      <c r="R136" s="262"/>
      <c r="S136" s="258"/>
      <c r="T136" s="168"/>
      <c r="U136" s="259"/>
      <c r="V136" s="256"/>
      <c r="W136" s="257"/>
      <c r="X136" s="258"/>
      <c r="Y136" s="168"/>
      <c r="Z136" s="259"/>
    </row>
    <row r="137" spans="1:26" ht="42.75" x14ac:dyDescent="0.25">
      <c r="A137" s="175"/>
      <c r="B137" s="255"/>
      <c r="C137" s="163" t="s">
        <v>801</v>
      </c>
      <c r="D137" s="407"/>
      <c r="E137" s="148" t="s">
        <v>802</v>
      </c>
      <c r="F137" s="148" t="s">
        <v>384</v>
      </c>
      <c r="G137" s="153">
        <v>3</v>
      </c>
      <c r="H137" s="154">
        <v>3</v>
      </c>
      <c r="I137" s="118">
        <f t="shared" si="56"/>
        <v>1</v>
      </c>
      <c r="J137" s="157"/>
      <c r="K137" s="119">
        <f t="shared" si="60"/>
        <v>1</v>
      </c>
      <c r="L137" s="249"/>
      <c r="M137" s="250"/>
      <c r="N137" s="248"/>
      <c r="O137" s="168"/>
      <c r="P137" s="244"/>
      <c r="Q137" s="170"/>
      <c r="R137" s="170"/>
      <c r="S137" s="248"/>
      <c r="T137" s="168"/>
      <c r="U137" s="244"/>
      <c r="V137" s="242"/>
      <c r="W137" s="246"/>
      <c r="X137" s="248"/>
      <c r="Y137" s="168"/>
      <c r="Z137" s="244"/>
    </row>
    <row r="138" spans="1:26" ht="114" customHeight="1" x14ac:dyDescent="0.25">
      <c r="A138" s="175"/>
      <c r="B138" s="255"/>
      <c r="C138" s="255" t="s">
        <v>803</v>
      </c>
      <c r="D138" s="407"/>
      <c r="E138" s="168" t="s">
        <v>804</v>
      </c>
      <c r="F138" s="168" t="s">
        <v>384</v>
      </c>
      <c r="G138" s="249">
        <v>0</v>
      </c>
      <c r="H138" s="250">
        <v>0</v>
      </c>
      <c r="I138" s="413">
        <f t="shared" si="56"/>
        <v>0</v>
      </c>
      <c r="J138" s="168" t="s">
        <v>805</v>
      </c>
      <c r="K138" s="414">
        <f t="shared" si="60"/>
        <v>0</v>
      </c>
      <c r="L138" s="153"/>
      <c r="M138" s="154"/>
      <c r="N138" s="118">
        <f t="shared" si="62"/>
        <v>0</v>
      </c>
      <c r="O138" s="100"/>
      <c r="P138" s="119">
        <f t="shared" si="63"/>
        <v>0</v>
      </c>
      <c r="Q138" s="154"/>
      <c r="R138" s="154"/>
      <c r="S138" s="118">
        <f t="shared" si="67"/>
        <v>0</v>
      </c>
      <c r="T138" s="100"/>
      <c r="U138" s="119">
        <f t="shared" si="68"/>
        <v>0</v>
      </c>
      <c r="V138" s="127"/>
      <c r="W138" s="125"/>
      <c r="X138" s="118">
        <f t="shared" si="58"/>
        <v>0</v>
      </c>
      <c r="Y138" s="154"/>
      <c r="Z138" s="119">
        <f t="shared" si="59"/>
        <v>0</v>
      </c>
    </row>
    <row r="139" spans="1:26" ht="15" customHeight="1" x14ac:dyDescent="0.25">
      <c r="A139" s="175"/>
      <c r="B139" s="255"/>
      <c r="C139" s="255"/>
      <c r="D139" s="407"/>
      <c r="E139" s="168"/>
      <c r="F139" s="168"/>
      <c r="G139" s="249"/>
      <c r="H139" s="250"/>
      <c r="I139" s="413"/>
      <c r="J139" s="168"/>
      <c r="K139" s="414"/>
      <c r="L139" s="153"/>
      <c r="M139" s="154"/>
      <c r="N139" s="118">
        <f t="shared" si="62"/>
        <v>0</v>
      </c>
      <c r="O139" s="148"/>
      <c r="P139" s="119">
        <f t="shared" si="63"/>
        <v>0</v>
      </c>
      <c r="Q139" s="154"/>
      <c r="R139" s="154"/>
      <c r="S139" s="118">
        <f t="shared" si="67"/>
        <v>0</v>
      </c>
      <c r="T139" s="100"/>
      <c r="U139" s="119">
        <f t="shared" si="68"/>
        <v>0</v>
      </c>
      <c r="V139" s="127"/>
      <c r="W139" s="125"/>
      <c r="X139" s="118">
        <f t="shared" si="58"/>
        <v>0</v>
      </c>
      <c r="Y139" s="148"/>
      <c r="Z139" s="119">
        <f t="shared" si="59"/>
        <v>0</v>
      </c>
    </row>
    <row r="140" spans="1:26" ht="57" x14ac:dyDescent="0.25">
      <c r="A140" s="175"/>
      <c r="B140" s="255"/>
      <c r="C140" s="163" t="s">
        <v>806</v>
      </c>
      <c r="D140" s="163" t="s">
        <v>807</v>
      </c>
      <c r="E140" s="148" t="s">
        <v>808</v>
      </c>
      <c r="F140" s="148" t="s">
        <v>384</v>
      </c>
      <c r="G140" s="153">
        <v>3</v>
      </c>
      <c r="H140" s="154">
        <v>3</v>
      </c>
      <c r="I140" s="118">
        <f t="shared" si="56"/>
        <v>1</v>
      </c>
      <c r="J140" s="148"/>
      <c r="K140" s="119">
        <f t="shared" si="60"/>
        <v>1</v>
      </c>
      <c r="L140" s="153"/>
      <c r="M140" s="154"/>
      <c r="N140" s="118">
        <f t="shared" si="62"/>
        <v>0</v>
      </c>
      <c r="O140" s="148"/>
      <c r="P140" s="119">
        <f t="shared" si="63"/>
        <v>1</v>
      </c>
      <c r="Q140" s="154"/>
      <c r="R140" s="154"/>
      <c r="S140" s="118">
        <f t="shared" si="67"/>
        <v>0</v>
      </c>
      <c r="T140" s="100"/>
      <c r="U140" s="119">
        <f t="shared" si="68"/>
        <v>1</v>
      </c>
      <c r="V140" s="127"/>
      <c r="W140" s="125"/>
      <c r="X140" s="118">
        <f t="shared" si="58"/>
        <v>0</v>
      </c>
      <c r="Y140" s="154"/>
      <c r="Z140" s="119">
        <f t="shared" si="59"/>
        <v>1</v>
      </c>
    </row>
    <row r="141" spans="1:26" ht="57" customHeight="1" x14ac:dyDescent="0.25">
      <c r="A141" s="175" t="s">
        <v>68</v>
      </c>
      <c r="B141" s="407" t="s">
        <v>809</v>
      </c>
      <c r="C141" s="255" t="s">
        <v>810</v>
      </c>
      <c r="D141" s="255" t="s">
        <v>811</v>
      </c>
      <c r="E141" s="169" t="s">
        <v>812</v>
      </c>
      <c r="F141" s="168" t="s">
        <v>384</v>
      </c>
      <c r="G141" s="251">
        <v>3</v>
      </c>
      <c r="H141" s="253">
        <v>3</v>
      </c>
      <c r="I141" s="247">
        <f t="shared" si="56"/>
        <v>1</v>
      </c>
      <c r="J141" s="169" t="s">
        <v>813</v>
      </c>
      <c r="K141" s="243">
        <f t="shared" si="60"/>
        <v>1</v>
      </c>
      <c r="L141" s="153"/>
      <c r="M141" s="154"/>
      <c r="N141" s="118">
        <f t="shared" si="62"/>
        <v>0</v>
      </c>
      <c r="O141" s="148"/>
      <c r="P141" s="119">
        <f t="shared" si="63"/>
        <v>1</v>
      </c>
      <c r="Q141" s="127"/>
      <c r="R141" s="125"/>
      <c r="S141" s="118">
        <f t="shared" si="67"/>
        <v>0</v>
      </c>
      <c r="T141" s="148"/>
      <c r="U141" s="119">
        <f t="shared" si="68"/>
        <v>1</v>
      </c>
      <c r="V141" s="127"/>
      <c r="W141" s="125"/>
      <c r="X141" s="118">
        <f t="shared" si="58"/>
        <v>0</v>
      </c>
      <c r="Y141" s="114"/>
      <c r="Z141" s="119">
        <f t="shared" si="59"/>
        <v>1</v>
      </c>
    </row>
    <row r="142" spans="1:26" ht="15" customHeight="1" x14ac:dyDescent="0.25">
      <c r="A142" s="175"/>
      <c r="B142" s="407"/>
      <c r="C142" s="255"/>
      <c r="D142" s="255"/>
      <c r="E142" s="262"/>
      <c r="F142" s="168"/>
      <c r="G142" s="269"/>
      <c r="H142" s="419"/>
      <c r="I142" s="258"/>
      <c r="J142" s="262"/>
      <c r="K142" s="259"/>
      <c r="L142" s="153"/>
      <c r="M142" s="154"/>
      <c r="N142" s="118">
        <f t="shared" si="62"/>
        <v>0</v>
      </c>
      <c r="O142" s="148"/>
      <c r="P142" s="119">
        <v>1</v>
      </c>
      <c r="Q142" s="127"/>
      <c r="R142" s="125"/>
      <c r="S142" s="118">
        <f t="shared" si="67"/>
        <v>0</v>
      </c>
      <c r="T142" s="148"/>
      <c r="U142" s="119">
        <f t="shared" si="68"/>
        <v>0</v>
      </c>
      <c r="V142" s="127"/>
      <c r="W142" s="125"/>
      <c r="X142" s="118">
        <f t="shared" si="58"/>
        <v>0</v>
      </c>
      <c r="Y142" s="148"/>
      <c r="Z142" s="119">
        <f t="shared" si="59"/>
        <v>0</v>
      </c>
    </row>
    <row r="143" spans="1:26" x14ac:dyDescent="0.25">
      <c r="A143" s="175"/>
      <c r="B143" s="407"/>
      <c r="C143" s="255" t="s">
        <v>814</v>
      </c>
      <c r="D143" s="255"/>
      <c r="E143" s="262"/>
      <c r="F143" s="420" t="s">
        <v>384</v>
      </c>
      <c r="G143" s="269"/>
      <c r="H143" s="419"/>
      <c r="I143" s="258"/>
      <c r="J143" s="262"/>
      <c r="K143" s="259"/>
      <c r="L143" s="153"/>
      <c r="M143" s="154"/>
      <c r="N143" s="118">
        <f t="shared" si="62"/>
        <v>0</v>
      </c>
      <c r="O143" s="148"/>
      <c r="P143" s="119">
        <f t="shared" si="63"/>
        <v>0</v>
      </c>
      <c r="Q143" s="127"/>
      <c r="R143" s="125"/>
      <c r="S143" s="118">
        <f t="shared" si="67"/>
        <v>0</v>
      </c>
      <c r="T143" s="114"/>
      <c r="U143" s="119">
        <f t="shared" si="68"/>
        <v>0</v>
      </c>
      <c r="V143" s="127"/>
      <c r="W143" s="125"/>
      <c r="X143" s="118">
        <f t="shared" si="58"/>
        <v>0</v>
      </c>
      <c r="Y143" s="114"/>
      <c r="Z143" s="119">
        <f t="shared" si="59"/>
        <v>0</v>
      </c>
    </row>
    <row r="144" spans="1:26" ht="15" customHeight="1" x14ac:dyDescent="0.25">
      <c r="A144" s="175"/>
      <c r="B144" s="407"/>
      <c r="C144" s="255"/>
      <c r="D144" s="255"/>
      <c r="E144" s="170"/>
      <c r="F144" s="420"/>
      <c r="G144" s="252"/>
      <c r="H144" s="254"/>
      <c r="I144" s="248"/>
      <c r="J144" s="170"/>
      <c r="K144" s="244"/>
      <c r="L144" s="153"/>
      <c r="M144" s="154"/>
      <c r="N144" s="118">
        <f t="shared" si="62"/>
        <v>0</v>
      </c>
      <c r="O144" s="148"/>
      <c r="P144" s="119">
        <f t="shared" si="63"/>
        <v>0</v>
      </c>
      <c r="Q144" s="127"/>
      <c r="R144" s="125"/>
      <c r="S144" s="118">
        <f t="shared" si="67"/>
        <v>0</v>
      </c>
      <c r="T144" s="114"/>
      <c r="U144" s="119">
        <f t="shared" si="68"/>
        <v>0</v>
      </c>
      <c r="V144" s="127"/>
      <c r="W144" s="125"/>
      <c r="X144" s="118">
        <f t="shared" si="58"/>
        <v>0</v>
      </c>
      <c r="Y144" s="114"/>
      <c r="Z144" s="119">
        <f t="shared" si="59"/>
        <v>0</v>
      </c>
    </row>
    <row r="145" spans="1:26" ht="114" x14ac:dyDescent="0.25">
      <c r="A145" s="175"/>
      <c r="B145" s="407"/>
      <c r="C145" s="163" t="s">
        <v>815</v>
      </c>
      <c r="D145" s="163" t="s">
        <v>816</v>
      </c>
      <c r="E145" s="148" t="s">
        <v>817</v>
      </c>
      <c r="F145" s="127" t="s">
        <v>384</v>
      </c>
      <c r="G145" s="153">
        <v>1</v>
      </c>
      <c r="H145" s="342">
        <v>1</v>
      </c>
      <c r="I145" s="118">
        <f t="shared" ref="I145:I150" si="69">IFERROR((G145/H145),0)</f>
        <v>1</v>
      </c>
      <c r="J145" s="148"/>
      <c r="K145" s="119">
        <f t="shared" ref="K145:K150" si="70">IFERROR(IF(F145="Según demanda",G145/H145,G145/F145),0)</f>
        <v>1</v>
      </c>
      <c r="L145" s="153"/>
      <c r="M145" s="154"/>
      <c r="N145" s="118">
        <f t="shared" si="62"/>
        <v>0</v>
      </c>
      <c r="O145" s="148"/>
      <c r="P145" s="119">
        <f t="shared" si="63"/>
        <v>1</v>
      </c>
      <c r="Q145" s="127"/>
      <c r="R145" s="125"/>
      <c r="S145" s="118">
        <f t="shared" si="67"/>
        <v>0</v>
      </c>
      <c r="T145" s="114"/>
      <c r="U145" s="119">
        <f t="shared" si="68"/>
        <v>1</v>
      </c>
      <c r="V145" s="127"/>
      <c r="W145" s="125"/>
      <c r="X145" s="118">
        <f t="shared" si="58"/>
        <v>0</v>
      </c>
      <c r="Y145" s="114"/>
      <c r="Z145" s="119">
        <f t="shared" si="59"/>
        <v>1</v>
      </c>
    </row>
    <row r="146" spans="1:26" ht="114" customHeight="1" x14ac:dyDescent="0.25">
      <c r="A146" s="266" t="s">
        <v>68</v>
      </c>
      <c r="B146" s="260" t="s">
        <v>818</v>
      </c>
      <c r="C146" s="163" t="s">
        <v>819</v>
      </c>
      <c r="D146" s="255" t="s">
        <v>820</v>
      </c>
      <c r="E146" s="169" t="s">
        <v>821</v>
      </c>
      <c r="F146" s="127" t="s">
        <v>384</v>
      </c>
      <c r="G146" s="251">
        <v>1</v>
      </c>
      <c r="H146" s="421">
        <v>1</v>
      </c>
      <c r="I146" s="247">
        <f t="shared" si="69"/>
        <v>1</v>
      </c>
      <c r="J146" s="169"/>
      <c r="K146" s="243">
        <f t="shared" si="70"/>
        <v>1</v>
      </c>
      <c r="L146" s="153"/>
      <c r="M146" s="154"/>
      <c r="N146" s="118">
        <f t="shared" si="62"/>
        <v>0</v>
      </c>
      <c r="O146" s="148"/>
      <c r="P146" s="119">
        <f t="shared" si="63"/>
        <v>1</v>
      </c>
      <c r="Q146" s="127"/>
      <c r="R146" s="125"/>
      <c r="S146" s="118">
        <f t="shared" si="67"/>
        <v>0</v>
      </c>
      <c r="T146" s="148"/>
      <c r="U146" s="119">
        <f t="shared" si="68"/>
        <v>1</v>
      </c>
      <c r="V146" s="127"/>
      <c r="W146" s="125"/>
      <c r="X146" s="118">
        <f t="shared" si="58"/>
        <v>0</v>
      </c>
      <c r="Y146" s="114"/>
      <c r="Z146" s="119">
        <f t="shared" si="59"/>
        <v>1</v>
      </c>
    </row>
    <row r="147" spans="1:26" ht="57" customHeight="1" x14ac:dyDescent="0.25">
      <c r="A147" s="267"/>
      <c r="B147" s="422"/>
      <c r="C147" s="163" t="s">
        <v>822</v>
      </c>
      <c r="D147" s="255"/>
      <c r="E147" s="262"/>
      <c r="F147" s="127" t="s">
        <v>384</v>
      </c>
      <c r="G147" s="269"/>
      <c r="H147" s="423"/>
      <c r="I147" s="258"/>
      <c r="J147" s="262"/>
      <c r="K147" s="259"/>
      <c r="L147" s="148"/>
      <c r="M147" s="154"/>
      <c r="N147" s="118">
        <f t="shared" si="62"/>
        <v>0</v>
      </c>
      <c r="O147" s="148"/>
      <c r="P147" s="119">
        <f t="shared" si="63"/>
        <v>0</v>
      </c>
      <c r="Q147" s="127"/>
      <c r="R147" s="125"/>
      <c r="S147" s="118">
        <f t="shared" si="67"/>
        <v>0</v>
      </c>
      <c r="T147" s="114"/>
      <c r="U147" s="119">
        <f t="shared" si="68"/>
        <v>0</v>
      </c>
      <c r="V147" s="127"/>
      <c r="W147" s="125"/>
      <c r="X147" s="118">
        <f t="shared" si="58"/>
        <v>0</v>
      </c>
      <c r="Y147" s="114"/>
      <c r="Z147" s="119">
        <f t="shared" si="59"/>
        <v>0</v>
      </c>
    </row>
    <row r="148" spans="1:26" ht="15" customHeight="1" x14ac:dyDescent="0.25">
      <c r="A148" s="267"/>
      <c r="B148" s="422"/>
      <c r="C148" s="255" t="s">
        <v>823</v>
      </c>
      <c r="D148" s="255"/>
      <c r="E148" s="262"/>
      <c r="F148" s="420" t="s">
        <v>384</v>
      </c>
      <c r="G148" s="269"/>
      <c r="H148" s="423"/>
      <c r="I148" s="258"/>
      <c r="J148" s="262"/>
      <c r="K148" s="259"/>
      <c r="L148" s="249"/>
      <c r="M148" s="250"/>
      <c r="N148" s="247">
        <f t="shared" si="62"/>
        <v>0</v>
      </c>
      <c r="O148" s="169"/>
      <c r="P148" s="243">
        <f t="shared" si="63"/>
        <v>0</v>
      </c>
      <c r="Q148" s="241"/>
      <c r="R148" s="245"/>
      <c r="S148" s="247">
        <f t="shared" si="67"/>
        <v>0</v>
      </c>
      <c r="T148" s="241"/>
      <c r="U148" s="243">
        <f t="shared" si="68"/>
        <v>0</v>
      </c>
      <c r="V148" s="241"/>
      <c r="W148" s="245"/>
      <c r="X148" s="247">
        <f t="shared" si="58"/>
        <v>0</v>
      </c>
      <c r="Y148" s="241"/>
      <c r="Z148" s="243">
        <f t="shared" si="59"/>
        <v>0</v>
      </c>
    </row>
    <row r="149" spans="1:26" ht="15" customHeight="1" x14ac:dyDescent="0.25">
      <c r="A149" s="267"/>
      <c r="B149" s="422"/>
      <c r="C149" s="255"/>
      <c r="D149" s="255" t="s">
        <v>824</v>
      </c>
      <c r="E149" s="170"/>
      <c r="F149" s="420"/>
      <c r="G149" s="252"/>
      <c r="H149" s="424"/>
      <c r="I149" s="248"/>
      <c r="J149" s="170"/>
      <c r="K149" s="244"/>
      <c r="L149" s="249"/>
      <c r="M149" s="250"/>
      <c r="N149" s="248"/>
      <c r="O149" s="170"/>
      <c r="P149" s="244"/>
      <c r="Q149" s="242"/>
      <c r="R149" s="246"/>
      <c r="S149" s="248"/>
      <c r="T149" s="242"/>
      <c r="U149" s="244"/>
      <c r="V149" s="242"/>
      <c r="W149" s="246"/>
      <c r="X149" s="248"/>
      <c r="Y149" s="242"/>
      <c r="Z149" s="244"/>
    </row>
    <row r="150" spans="1:26" ht="15" customHeight="1" x14ac:dyDescent="0.25">
      <c r="A150" s="267"/>
      <c r="B150" s="422"/>
      <c r="C150" s="163" t="s">
        <v>825</v>
      </c>
      <c r="D150" s="255"/>
      <c r="E150" s="169" t="s">
        <v>826</v>
      </c>
      <c r="F150" s="420" t="s">
        <v>384</v>
      </c>
      <c r="G150" s="251">
        <v>1</v>
      </c>
      <c r="H150" s="421">
        <v>1</v>
      </c>
      <c r="I150" s="247">
        <f t="shared" si="69"/>
        <v>1</v>
      </c>
      <c r="J150" s="169"/>
      <c r="K150" s="243">
        <f t="shared" si="70"/>
        <v>1</v>
      </c>
      <c r="L150" s="148"/>
      <c r="M150" s="154"/>
      <c r="N150" s="118">
        <f t="shared" si="62"/>
        <v>0</v>
      </c>
      <c r="O150" s="30"/>
      <c r="P150" s="119">
        <f t="shared" si="63"/>
        <v>1</v>
      </c>
      <c r="Q150" s="127"/>
      <c r="R150" s="127"/>
      <c r="S150" s="118">
        <f>IFERROR((Q150/R150),0)</f>
        <v>0</v>
      </c>
      <c r="T150" s="30"/>
      <c r="U150" s="119">
        <f t="shared" si="68"/>
        <v>1</v>
      </c>
      <c r="V150" s="127"/>
      <c r="W150" s="125"/>
      <c r="X150" s="118">
        <f t="shared" si="58"/>
        <v>0</v>
      </c>
      <c r="Y150" s="94"/>
      <c r="Z150" s="119">
        <f t="shared" si="59"/>
        <v>1</v>
      </c>
    </row>
    <row r="151" spans="1:26" ht="15" customHeight="1" x14ac:dyDescent="0.25">
      <c r="A151" s="268"/>
      <c r="B151" s="261"/>
      <c r="C151" s="163" t="s">
        <v>827</v>
      </c>
      <c r="D151" s="255"/>
      <c r="E151" s="170"/>
      <c r="F151" s="420"/>
      <c r="G151" s="252"/>
      <c r="H151" s="424"/>
      <c r="I151" s="248"/>
      <c r="J151" s="170"/>
      <c r="K151" s="244"/>
      <c r="L151" s="144"/>
      <c r="M151" s="158"/>
      <c r="N151" s="145">
        <f t="shared" si="62"/>
        <v>0</v>
      </c>
      <c r="O151" s="141"/>
      <c r="P151" s="151">
        <f t="shared" si="63"/>
        <v>0</v>
      </c>
      <c r="Q151" s="149"/>
      <c r="R151" s="149"/>
      <c r="S151" s="145">
        <f>IFERROR((Q151/R151),0)</f>
        <v>0</v>
      </c>
      <c r="T151" s="141"/>
      <c r="U151" s="151">
        <f t="shared" si="68"/>
        <v>0</v>
      </c>
      <c r="V151" s="149"/>
      <c r="W151" s="155"/>
      <c r="X151" s="145">
        <f t="shared" si="58"/>
        <v>0</v>
      </c>
      <c r="Y151" s="149"/>
      <c r="Z151" s="151">
        <f>IFERROR(IF(#REF!="Según demanda",(#REF!+#REF!+#REF!+#REF!)/(#REF!+#REF!+#REF!+#REF!),(#REF!+#REF!+#REF!+#REF!)/#REF!),0)</f>
        <v>0</v>
      </c>
    </row>
    <row r="152" spans="1:26" ht="199.5" customHeight="1" x14ac:dyDescent="0.25">
      <c r="A152" s="147" t="s">
        <v>69</v>
      </c>
      <c r="B152" s="425" t="s">
        <v>971</v>
      </c>
      <c r="C152" s="157" t="s">
        <v>972</v>
      </c>
      <c r="D152" s="157" t="s">
        <v>973</v>
      </c>
      <c r="E152" s="157" t="s">
        <v>974</v>
      </c>
      <c r="F152" s="127">
        <v>160</v>
      </c>
      <c r="G152" s="153">
        <v>40</v>
      </c>
      <c r="H152" s="314">
        <v>40</v>
      </c>
      <c r="I152" s="124">
        <f t="shared" ref="I152:I171" si="71">IFERROR((G152/H152),0)</f>
        <v>1</v>
      </c>
      <c r="J152" s="148" t="s">
        <v>975</v>
      </c>
      <c r="K152" s="123">
        <f t="shared" ref="K152:K171" si="72">IFERROR(IF(F152="Según demanda",G152/H152,G152/F152),0)</f>
        <v>0.25</v>
      </c>
      <c r="L152" s="321"/>
      <c r="M152" s="154"/>
      <c r="N152" s="124">
        <f t="shared" ref="N152:N170" si="73">IFERROR((L152/M152),0)</f>
        <v>0</v>
      </c>
      <c r="O152" s="426"/>
      <c r="P152" s="123">
        <v>0.5</v>
      </c>
      <c r="Q152" s="154"/>
      <c r="R152" s="321"/>
      <c r="S152" s="124">
        <v>1</v>
      </c>
      <c r="T152" s="122"/>
      <c r="U152" s="123">
        <v>0.75</v>
      </c>
      <c r="V152" s="127"/>
      <c r="W152" s="32"/>
      <c r="X152" s="32" t="s">
        <v>371</v>
      </c>
      <c r="Y152" s="122"/>
      <c r="Z152" s="123">
        <f t="shared" ref="Z152:Z171" si="74">IFERROR(IF(F152="Según demanda",(V152+Q152+L152+G152)/(H152+M152+R152+W152),(V152+Q152+L152+G152)/F152),0)</f>
        <v>0.25</v>
      </c>
    </row>
    <row r="153" spans="1:26" ht="99.75" customHeight="1" x14ac:dyDescent="0.25">
      <c r="A153" s="147" t="s">
        <v>69</v>
      </c>
      <c r="B153" s="425"/>
      <c r="C153" s="157" t="s">
        <v>976</v>
      </c>
      <c r="D153" s="157" t="s">
        <v>977</v>
      </c>
      <c r="E153" s="157" t="s">
        <v>978</v>
      </c>
      <c r="F153" s="127">
        <v>4</v>
      </c>
      <c r="G153" s="153">
        <v>1</v>
      </c>
      <c r="H153" s="154">
        <v>1</v>
      </c>
      <c r="I153" s="160">
        <f t="shared" si="71"/>
        <v>1</v>
      </c>
      <c r="J153" s="102" t="s">
        <v>979</v>
      </c>
      <c r="K153" s="123">
        <f t="shared" si="72"/>
        <v>0.25</v>
      </c>
      <c r="L153" s="321"/>
      <c r="M153" s="154"/>
      <c r="N153" s="124">
        <f t="shared" si="73"/>
        <v>0</v>
      </c>
      <c r="O153" s="102"/>
      <c r="P153" s="123">
        <v>0.25</v>
      </c>
      <c r="Q153" s="321"/>
      <c r="R153" s="321"/>
      <c r="S153" s="124">
        <v>0.25</v>
      </c>
      <c r="T153" s="102"/>
      <c r="U153" s="123">
        <v>0.5</v>
      </c>
      <c r="V153" s="114"/>
      <c r="W153" s="319"/>
      <c r="X153" s="32" t="s">
        <v>372</v>
      </c>
      <c r="Y153" s="102"/>
      <c r="Z153" s="123">
        <v>1.0041695621959694</v>
      </c>
    </row>
    <row r="154" spans="1:26" ht="99.75" x14ac:dyDescent="0.25">
      <c r="A154" s="147" t="s">
        <v>69</v>
      </c>
      <c r="B154" s="425"/>
      <c r="C154" s="157" t="s">
        <v>980</v>
      </c>
      <c r="D154" s="157" t="s">
        <v>981</v>
      </c>
      <c r="E154" s="157" t="s">
        <v>982</v>
      </c>
      <c r="F154" s="127">
        <v>4</v>
      </c>
      <c r="G154" s="153">
        <v>1</v>
      </c>
      <c r="H154" s="154">
        <v>1</v>
      </c>
      <c r="I154" s="124">
        <v>1</v>
      </c>
      <c r="J154" s="102" t="s">
        <v>983</v>
      </c>
      <c r="K154" s="427">
        <f t="shared" si="72"/>
        <v>0.25</v>
      </c>
      <c r="L154" s="428"/>
      <c r="M154" s="159"/>
      <c r="N154" s="124">
        <f t="shared" si="73"/>
        <v>0</v>
      </c>
      <c r="O154" s="429"/>
      <c r="P154" s="123">
        <v>0.5</v>
      </c>
      <c r="Q154" s="428"/>
      <c r="R154" s="428"/>
      <c r="S154" s="161">
        <v>1</v>
      </c>
      <c r="T154" s="429"/>
      <c r="U154" s="427">
        <v>0.75</v>
      </c>
      <c r="V154" s="430"/>
      <c r="W154" s="429"/>
      <c r="X154" s="319" t="s">
        <v>371</v>
      </c>
      <c r="Y154" s="429"/>
      <c r="Z154" s="123">
        <v>1.0041695621959694</v>
      </c>
    </row>
    <row r="155" spans="1:26" ht="185.25" customHeight="1" x14ac:dyDescent="0.25">
      <c r="A155" s="147" t="s">
        <v>69</v>
      </c>
      <c r="B155" s="425"/>
      <c r="C155" s="157" t="s">
        <v>984</v>
      </c>
      <c r="D155" s="157" t="s">
        <v>985</v>
      </c>
      <c r="E155" s="157" t="s">
        <v>986</v>
      </c>
      <c r="F155" s="127">
        <v>12</v>
      </c>
      <c r="G155" s="153">
        <v>3</v>
      </c>
      <c r="H155" s="314">
        <v>3</v>
      </c>
      <c r="I155" s="124">
        <f t="shared" si="71"/>
        <v>1</v>
      </c>
      <c r="J155" s="148" t="s">
        <v>987</v>
      </c>
      <c r="K155" s="123">
        <f t="shared" si="72"/>
        <v>0.25</v>
      </c>
      <c r="L155" s="321"/>
      <c r="M155" s="154"/>
      <c r="N155" s="124">
        <f t="shared" si="73"/>
        <v>0</v>
      </c>
      <c r="O155" s="426"/>
      <c r="P155" s="123">
        <v>0.5</v>
      </c>
      <c r="Q155" s="154"/>
      <c r="R155" s="321"/>
      <c r="S155" s="124">
        <v>1</v>
      </c>
      <c r="T155" s="426"/>
      <c r="U155" s="123">
        <v>0.75</v>
      </c>
      <c r="V155" s="127"/>
      <c r="W155" s="32"/>
      <c r="X155" s="32" t="s">
        <v>371</v>
      </c>
      <c r="Y155" s="426"/>
      <c r="Z155" s="123">
        <f t="shared" si="74"/>
        <v>0.25</v>
      </c>
    </row>
    <row r="156" spans="1:26" ht="128.25" customHeight="1" x14ac:dyDescent="0.25">
      <c r="A156" s="147" t="s">
        <v>69</v>
      </c>
      <c r="B156" s="425" t="s">
        <v>988</v>
      </c>
      <c r="C156" s="157" t="s">
        <v>989</v>
      </c>
      <c r="D156" s="157" t="s">
        <v>990</v>
      </c>
      <c r="E156" s="157" t="s">
        <v>991</v>
      </c>
      <c r="F156" s="127">
        <v>40</v>
      </c>
      <c r="G156" s="153">
        <v>40</v>
      </c>
      <c r="H156" s="158">
        <v>40</v>
      </c>
      <c r="I156" s="124">
        <f t="shared" si="71"/>
        <v>1</v>
      </c>
      <c r="J156" s="102" t="s">
        <v>992</v>
      </c>
      <c r="K156" s="123">
        <f t="shared" si="72"/>
        <v>1</v>
      </c>
      <c r="L156" s="321"/>
      <c r="M156" s="154"/>
      <c r="N156" s="124">
        <f t="shared" si="73"/>
        <v>0</v>
      </c>
      <c r="O156" s="319"/>
      <c r="P156" s="123">
        <v>1</v>
      </c>
      <c r="Q156" s="321"/>
      <c r="R156" s="321"/>
      <c r="S156" s="124">
        <v>1</v>
      </c>
      <c r="T156" s="319"/>
      <c r="U156" s="123">
        <v>1</v>
      </c>
      <c r="V156" s="127"/>
      <c r="W156" s="32"/>
      <c r="X156" s="32" t="s">
        <v>371</v>
      </c>
      <c r="Y156" s="319"/>
      <c r="Z156" s="123">
        <v>1.0041695621959694</v>
      </c>
    </row>
    <row r="157" spans="1:26" ht="71.25" x14ac:dyDescent="0.25">
      <c r="A157" s="147" t="s">
        <v>69</v>
      </c>
      <c r="B157" s="425"/>
      <c r="C157" s="157" t="s">
        <v>993</v>
      </c>
      <c r="D157" s="157" t="s">
        <v>990</v>
      </c>
      <c r="E157" s="157" t="s">
        <v>994</v>
      </c>
      <c r="F157" s="127">
        <v>1</v>
      </c>
      <c r="G157" s="153">
        <v>1</v>
      </c>
      <c r="H157" s="154">
        <v>1</v>
      </c>
      <c r="I157" s="124">
        <f t="shared" si="71"/>
        <v>1</v>
      </c>
      <c r="J157" s="102" t="s">
        <v>995</v>
      </c>
      <c r="K157" s="123">
        <f t="shared" si="72"/>
        <v>1</v>
      </c>
      <c r="L157" s="321"/>
      <c r="M157" s="154"/>
      <c r="N157" s="124">
        <f t="shared" si="73"/>
        <v>0</v>
      </c>
      <c r="O157" s="319"/>
      <c r="P157" s="123">
        <v>1</v>
      </c>
      <c r="Q157" s="321"/>
      <c r="R157" s="321"/>
      <c r="S157" s="124">
        <v>1</v>
      </c>
      <c r="T157" s="319"/>
      <c r="U157" s="123">
        <v>1</v>
      </c>
      <c r="V157" s="127"/>
      <c r="W157" s="32"/>
      <c r="X157" s="32" t="s">
        <v>371</v>
      </c>
      <c r="Y157" s="319"/>
      <c r="Z157" s="123">
        <v>1.0041695621959694</v>
      </c>
    </row>
    <row r="158" spans="1:26" ht="57" x14ac:dyDescent="0.25">
      <c r="A158" s="147" t="s">
        <v>69</v>
      </c>
      <c r="B158" s="425"/>
      <c r="C158" s="157" t="s">
        <v>996</v>
      </c>
      <c r="D158" s="157" t="s">
        <v>997</v>
      </c>
      <c r="E158" s="157" t="s">
        <v>998</v>
      </c>
      <c r="F158" s="127">
        <v>4</v>
      </c>
      <c r="G158" s="153">
        <v>1</v>
      </c>
      <c r="H158" s="158">
        <v>1</v>
      </c>
      <c r="I158" s="124">
        <f t="shared" si="71"/>
        <v>1</v>
      </c>
      <c r="J158" s="165" t="s">
        <v>999</v>
      </c>
      <c r="K158" s="123">
        <f t="shared" si="72"/>
        <v>0.25</v>
      </c>
      <c r="L158" s="321"/>
      <c r="M158" s="154"/>
      <c r="N158" s="124">
        <f t="shared" si="73"/>
        <v>0</v>
      </c>
      <c r="O158" s="165"/>
      <c r="P158" s="123">
        <v>0.5</v>
      </c>
      <c r="Q158" s="321"/>
      <c r="R158" s="321"/>
      <c r="S158" s="124">
        <v>1</v>
      </c>
      <c r="T158" s="122"/>
      <c r="U158" s="123">
        <v>0.75</v>
      </c>
      <c r="V158" s="114"/>
      <c r="W158" s="319"/>
      <c r="X158" s="32" t="s">
        <v>371</v>
      </c>
      <c r="Y158" s="127"/>
      <c r="Z158" s="123">
        <v>1.0041695621959694</v>
      </c>
    </row>
    <row r="159" spans="1:26" ht="57" x14ac:dyDescent="0.25">
      <c r="A159" s="147" t="s">
        <v>69</v>
      </c>
      <c r="B159" s="425"/>
      <c r="C159" s="157" t="s">
        <v>1000</v>
      </c>
      <c r="D159" s="157" t="s">
        <v>1001</v>
      </c>
      <c r="E159" s="157" t="s">
        <v>1002</v>
      </c>
      <c r="F159" s="127">
        <v>4</v>
      </c>
      <c r="G159" s="153">
        <v>1</v>
      </c>
      <c r="H159" s="154">
        <v>1</v>
      </c>
      <c r="I159" s="124">
        <f t="shared" si="71"/>
        <v>1</v>
      </c>
      <c r="J159" s="102" t="s">
        <v>1003</v>
      </c>
      <c r="K159" s="123">
        <f t="shared" si="72"/>
        <v>0.25</v>
      </c>
      <c r="L159" s="321"/>
      <c r="M159" s="154"/>
      <c r="N159" s="124">
        <f t="shared" si="73"/>
        <v>0</v>
      </c>
      <c r="O159" s="102"/>
      <c r="P159" s="123">
        <v>0.5</v>
      </c>
      <c r="Q159" s="428"/>
      <c r="R159" s="428"/>
      <c r="S159" s="161">
        <v>1</v>
      </c>
      <c r="T159" s="431"/>
      <c r="U159" s="427">
        <v>0.75</v>
      </c>
      <c r="V159" s="150"/>
      <c r="W159" s="432"/>
      <c r="X159" s="32" t="s">
        <v>371</v>
      </c>
      <c r="Y159" s="433"/>
      <c r="Z159" s="123">
        <v>1.0041695621959694</v>
      </c>
    </row>
    <row r="160" spans="1:26" ht="85.5" x14ac:dyDescent="0.25">
      <c r="A160" s="147" t="s">
        <v>69</v>
      </c>
      <c r="B160" s="425"/>
      <c r="C160" s="157" t="s">
        <v>1004</v>
      </c>
      <c r="D160" s="157" t="s">
        <v>1005</v>
      </c>
      <c r="E160" s="157" t="s">
        <v>1006</v>
      </c>
      <c r="F160" s="127">
        <v>4</v>
      </c>
      <c r="G160" s="153">
        <v>1</v>
      </c>
      <c r="H160" s="314">
        <v>1</v>
      </c>
      <c r="I160" s="124">
        <f t="shared" si="71"/>
        <v>1</v>
      </c>
      <c r="J160" s="30" t="s">
        <v>1007</v>
      </c>
      <c r="K160" s="123">
        <f t="shared" si="72"/>
        <v>0.25</v>
      </c>
      <c r="L160" s="321"/>
      <c r="M160" s="154"/>
      <c r="N160" s="124">
        <f t="shared" si="73"/>
        <v>0</v>
      </c>
      <c r="O160" s="30"/>
      <c r="P160" s="123">
        <v>0.5</v>
      </c>
      <c r="Q160" s="154"/>
      <c r="R160" s="321"/>
      <c r="S160" s="124">
        <v>1</v>
      </c>
      <c r="T160" s="30"/>
      <c r="U160" s="123">
        <v>1</v>
      </c>
      <c r="V160" s="127"/>
      <c r="W160" s="32"/>
      <c r="X160" s="32" t="s">
        <v>371</v>
      </c>
      <c r="Y160" s="30"/>
      <c r="Z160" s="123">
        <v>1.0041695621959694</v>
      </c>
    </row>
    <row r="161" spans="1:26" ht="71.25" x14ac:dyDescent="0.25">
      <c r="A161" s="147" t="s">
        <v>69</v>
      </c>
      <c r="B161" s="425" t="s">
        <v>1008</v>
      </c>
      <c r="C161" s="157" t="s">
        <v>1009</v>
      </c>
      <c r="D161" s="157" t="s">
        <v>1010</v>
      </c>
      <c r="E161" s="157" t="s">
        <v>1011</v>
      </c>
      <c r="F161" s="127">
        <v>40</v>
      </c>
      <c r="G161" s="153">
        <v>40</v>
      </c>
      <c r="H161" s="314">
        <v>40</v>
      </c>
      <c r="I161" s="124">
        <f t="shared" si="71"/>
        <v>1</v>
      </c>
      <c r="J161" s="148" t="s">
        <v>1012</v>
      </c>
      <c r="K161" s="123">
        <f t="shared" si="72"/>
        <v>1</v>
      </c>
      <c r="L161" s="321"/>
      <c r="M161" s="154"/>
      <c r="N161" s="124">
        <f t="shared" si="73"/>
        <v>0</v>
      </c>
      <c r="O161" s="319"/>
      <c r="P161" s="123">
        <v>1</v>
      </c>
      <c r="Q161" s="154"/>
      <c r="R161" s="321"/>
      <c r="S161" s="124">
        <v>1</v>
      </c>
      <c r="T161" s="114"/>
      <c r="U161" s="123">
        <v>1</v>
      </c>
      <c r="V161" s="127"/>
      <c r="W161" s="32"/>
      <c r="X161" s="32" t="s">
        <v>371</v>
      </c>
      <c r="Y161" s="114"/>
      <c r="Z161" s="123">
        <v>1.0041695621959701</v>
      </c>
    </row>
    <row r="162" spans="1:26" ht="86.25" customHeight="1" x14ac:dyDescent="0.25">
      <c r="A162" s="147" t="s">
        <v>69</v>
      </c>
      <c r="B162" s="425"/>
      <c r="C162" s="157" t="s">
        <v>1013</v>
      </c>
      <c r="D162" s="157" t="s">
        <v>1014</v>
      </c>
      <c r="E162" s="157" t="s">
        <v>1015</v>
      </c>
      <c r="F162" s="127">
        <v>6</v>
      </c>
      <c r="G162" s="153">
        <v>1</v>
      </c>
      <c r="H162" s="314">
        <v>2</v>
      </c>
      <c r="I162" s="124">
        <f t="shared" si="71"/>
        <v>0.5</v>
      </c>
      <c r="J162" s="148" t="s">
        <v>1016</v>
      </c>
      <c r="K162" s="123">
        <f t="shared" si="72"/>
        <v>0.16666666666666666</v>
      </c>
      <c r="L162" s="321"/>
      <c r="M162" s="154"/>
      <c r="N162" s="124">
        <f t="shared" si="73"/>
        <v>0</v>
      </c>
      <c r="O162" s="434"/>
      <c r="P162" s="123">
        <v>0.5</v>
      </c>
      <c r="Q162" s="154"/>
      <c r="R162" s="321"/>
      <c r="S162" s="124">
        <v>1</v>
      </c>
      <c r="T162" s="435"/>
      <c r="U162" s="123">
        <v>1</v>
      </c>
      <c r="V162" s="127"/>
      <c r="W162" s="32"/>
      <c r="X162" s="32" t="s">
        <v>371</v>
      </c>
      <c r="Y162" s="435"/>
      <c r="Z162" s="123">
        <v>1.0041695621959701</v>
      </c>
    </row>
    <row r="163" spans="1:26" ht="99.75" customHeight="1" x14ac:dyDescent="0.25">
      <c r="A163" s="147" t="s">
        <v>70</v>
      </c>
      <c r="B163" s="102" t="s">
        <v>1017</v>
      </c>
      <c r="C163" s="157" t="s">
        <v>1018</v>
      </c>
      <c r="D163" s="157" t="s">
        <v>1019</v>
      </c>
      <c r="E163" s="157" t="s">
        <v>1020</v>
      </c>
      <c r="F163" s="127">
        <v>1</v>
      </c>
      <c r="G163" s="153">
        <v>1</v>
      </c>
      <c r="H163" s="154">
        <v>1</v>
      </c>
      <c r="I163" s="124">
        <f t="shared" si="71"/>
        <v>1</v>
      </c>
      <c r="J163" s="148" t="s">
        <v>1021</v>
      </c>
      <c r="K163" s="436">
        <f t="shared" si="72"/>
        <v>1</v>
      </c>
      <c r="L163" s="437"/>
      <c r="M163" s="158"/>
      <c r="N163" s="124">
        <f t="shared" si="73"/>
        <v>0</v>
      </c>
      <c r="O163" s="438"/>
      <c r="P163" s="436">
        <v>1</v>
      </c>
      <c r="Q163" s="321"/>
      <c r="R163" s="321"/>
      <c r="S163" s="124">
        <v>0</v>
      </c>
      <c r="T163" s="114"/>
      <c r="U163" s="123">
        <v>1</v>
      </c>
      <c r="V163" s="127"/>
      <c r="W163" s="32"/>
      <c r="X163" s="32" t="s">
        <v>370</v>
      </c>
      <c r="Y163" s="114"/>
      <c r="Z163" s="123">
        <v>1.0041695621959701</v>
      </c>
    </row>
    <row r="164" spans="1:26" ht="142.5" customHeight="1" x14ac:dyDescent="0.25">
      <c r="A164" s="130" t="s">
        <v>70</v>
      </c>
      <c r="B164" s="439" t="s">
        <v>1022</v>
      </c>
      <c r="C164" s="157" t="s">
        <v>1023</v>
      </c>
      <c r="D164" s="157" t="s">
        <v>1024</v>
      </c>
      <c r="E164" s="148" t="s">
        <v>1025</v>
      </c>
      <c r="F164" s="127">
        <v>6</v>
      </c>
      <c r="G164" s="153">
        <v>0</v>
      </c>
      <c r="H164" s="154">
        <v>3</v>
      </c>
      <c r="I164" s="124">
        <f t="shared" si="71"/>
        <v>0</v>
      </c>
      <c r="J164" s="102" t="s">
        <v>1026</v>
      </c>
      <c r="K164" s="436">
        <f t="shared" si="72"/>
        <v>0</v>
      </c>
      <c r="L164" s="321"/>
      <c r="M164" s="154"/>
      <c r="N164" s="124">
        <f t="shared" si="73"/>
        <v>0</v>
      </c>
      <c r="O164" s="319"/>
      <c r="P164" s="436">
        <v>1</v>
      </c>
      <c r="Q164" s="428"/>
      <c r="R164" s="428"/>
      <c r="S164" s="161">
        <v>1</v>
      </c>
      <c r="T164" s="430"/>
      <c r="U164" s="427">
        <v>1</v>
      </c>
      <c r="V164" s="150"/>
      <c r="W164" s="432"/>
      <c r="X164" s="32" t="s">
        <v>371</v>
      </c>
      <c r="Y164" s="430"/>
      <c r="Z164" s="123">
        <v>1.0041695621959701</v>
      </c>
    </row>
    <row r="165" spans="1:26" ht="157.5" x14ac:dyDescent="0.25">
      <c r="A165" s="130" t="s">
        <v>70</v>
      </c>
      <c r="B165" s="440" t="s">
        <v>1027</v>
      </c>
      <c r="C165" s="157" t="s">
        <v>1028</v>
      </c>
      <c r="D165" s="148" t="s">
        <v>1029</v>
      </c>
      <c r="E165" s="157" t="s">
        <v>1030</v>
      </c>
      <c r="F165" s="127">
        <v>4</v>
      </c>
      <c r="G165" s="153">
        <v>1</v>
      </c>
      <c r="H165" s="314">
        <v>1</v>
      </c>
      <c r="I165" s="124">
        <f t="shared" si="71"/>
        <v>1</v>
      </c>
      <c r="J165" s="148" t="s">
        <v>1031</v>
      </c>
      <c r="K165" s="123">
        <f t="shared" si="72"/>
        <v>0.25</v>
      </c>
      <c r="L165" s="321"/>
      <c r="M165" s="154"/>
      <c r="N165" s="124">
        <f t="shared" si="73"/>
        <v>0</v>
      </c>
      <c r="O165" s="32"/>
      <c r="P165" s="123">
        <v>0.5</v>
      </c>
      <c r="Q165" s="154"/>
      <c r="R165" s="321"/>
      <c r="S165" s="124">
        <v>1</v>
      </c>
      <c r="T165" s="114"/>
      <c r="U165" s="123">
        <v>0.75</v>
      </c>
      <c r="V165" s="127"/>
      <c r="W165" s="32"/>
      <c r="X165" s="32" t="s">
        <v>371</v>
      </c>
      <c r="Y165" s="114"/>
      <c r="Z165" s="123">
        <f t="shared" si="74"/>
        <v>0.25</v>
      </c>
    </row>
    <row r="166" spans="1:26" ht="114" x14ac:dyDescent="0.25">
      <c r="A166" s="147" t="s">
        <v>70</v>
      </c>
      <c r="B166" s="148" t="s">
        <v>1032</v>
      </c>
      <c r="C166" s="157" t="s">
        <v>1033</v>
      </c>
      <c r="D166" s="157" t="s">
        <v>1034</v>
      </c>
      <c r="E166" s="157" t="s">
        <v>1035</v>
      </c>
      <c r="F166" s="127">
        <v>4</v>
      </c>
      <c r="G166" s="153">
        <v>1</v>
      </c>
      <c r="H166" s="314">
        <v>1</v>
      </c>
      <c r="I166" s="124">
        <f t="shared" si="71"/>
        <v>1</v>
      </c>
      <c r="J166" s="148" t="s">
        <v>1036</v>
      </c>
      <c r="K166" s="123">
        <f t="shared" si="72"/>
        <v>0.25</v>
      </c>
      <c r="L166" s="321"/>
      <c r="M166" s="154"/>
      <c r="N166" s="124">
        <f t="shared" si="73"/>
        <v>0</v>
      </c>
      <c r="O166" s="32"/>
      <c r="P166" s="123">
        <v>0.5</v>
      </c>
      <c r="Q166" s="154"/>
      <c r="R166" s="321"/>
      <c r="S166" s="124">
        <v>1</v>
      </c>
      <c r="T166" s="32"/>
      <c r="U166" s="123">
        <v>0.75</v>
      </c>
      <c r="V166" s="127"/>
      <c r="W166" s="32"/>
      <c r="X166" s="32" t="s">
        <v>371</v>
      </c>
      <c r="Y166" s="32"/>
      <c r="Z166" s="123">
        <f t="shared" si="74"/>
        <v>0.25</v>
      </c>
    </row>
    <row r="167" spans="1:26" ht="99.75" x14ac:dyDescent="0.25">
      <c r="A167" s="130" t="s">
        <v>70</v>
      </c>
      <c r="B167" s="168" t="s">
        <v>1037</v>
      </c>
      <c r="C167" s="157" t="s">
        <v>1038</v>
      </c>
      <c r="D167" s="157" t="s">
        <v>1039</v>
      </c>
      <c r="E167" s="157" t="s">
        <v>1040</v>
      </c>
      <c r="F167" s="148">
        <v>4</v>
      </c>
      <c r="G167" s="153">
        <v>1</v>
      </c>
      <c r="H167" s="153">
        <v>1</v>
      </c>
      <c r="I167" s="124">
        <f t="shared" si="71"/>
        <v>1</v>
      </c>
      <c r="J167" s="31" t="s">
        <v>1041</v>
      </c>
      <c r="K167" s="123">
        <f t="shared" si="72"/>
        <v>0.25</v>
      </c>
      <c r="L167" s="148"/>
      <c r="M167" s="148"/>
      <c r="N167" s="124">
        <f t="shared" si="73"/>
        <v>0</v>
      </c>
      <c r="O167" s="148"/>
      <c r="P167" s="123">
        <v>0.5</v>
      </c>
      <c r="Q167" s="127"/>
      <c r="R167" s="125"/>
      <c r="S167" s="124">
        <v>1</v>
      </c>
      <c r="T167" s="148"/>
      <c r="U167" s="123">
        <v>0.75</v>
      </c>
      <c r="V167" s="127"/>
      <c r="W167" s="125"/>
      <c r="X167" s="124">
        <v>1</v>
      </c>
      <c r="Y167" s="148"/>
      <c r="Z167" s="123">
        <f t="shared" si="74"/>
        <v>0.25</v>
      </c>
    </row>
    <row r="168" spans="1:26" ht="57" x14ac:dyDescent="0.25">
      <c r="A168" s="147" t="s">
        <v>70</v>
      </c>
      <c r="B168" s="168"/>
      <c r="C168" s="157" t="s">
        <v>1042</v>
      </c>
      <c r="D168" s="157" t="s">
        <v>1043</v>
      </c>
      <c r="E168" s="157" t="s">
        <v>1044</v>
      </c>
      <c r="F168" s="148">
        <v>4</v>
      </c>
      <c r="G168" s="153">
        <v>1</v>
      </c>
      <c r="H168" s="153">
        <v>1</v>
      </c>
      <c r="I168" s="124">
        <f t="shared" si="71"/>
        <v>1</v>
      </c>
      <c r="J168" s="441" t="s">
        <v>1041</v>
      </c>
      <c r="K168" s="123">
        <f t="shared" si="72"/>
        <v>0.25</v>
      </c>
      <c r="L168" s="143"/>
      <c r="M168" s="143"/>
      <c r="N168" s="124">
        <f t="shared" si="73"/>
        <v>0</v>
      </c>
      <c r="O168" s="441"/>
      <c r="P168" s="427">
        <v>0.5</v>
      </c>
      <c r="Q168" s="150"/>
      <c r="R168" s="156"/>
      <c r="S168" s="161">
        <v>1</v>
      </c>
      <c r="T168" s="441"/>
      <c r="U168" s="427">
        <v>0.75</v>
      </c>
      <c r="V168" s="150"/>
      <c r="W168" s="156"/>
      <c r="X168" s="124">
        <v>1</v>
      </c>
      <c r="Y168" s="441"/>
      <c r="Z168" s="427">
        <f t="shared" si="74"/>
        <v>0.25</v>
      </c>
    </row>
    <row r="169" spans="1:26" ht="171" customHeight="1" x14ac:dyDescent="0.25">
      <c r="A169" s="147" t="s">
        <v>70</v>
      </c>
      <c r="B169" s="439" t="s">
        <v>1045</v>
      </c>
      <c r="C169" s="157" t="s">
        <v>1046</v>
      </c>
      <c r="D169" s="157" t="s">
        <v>1047</v>
      </c>
      <c r="E169" s="157" t="s">
        <v>1048</v>
      </c>
      <c r="F169" s="148">
        <v>4</v>
      </c>
      <c r="G169" s="153">
        <v>1</v>
      </c>
      <c r="H169" s="442">
        <v>1</v>
      </c>
      <c r="I169" s="124">
        <f t="shared" si="71"/>
        <v>1</v>
      </c>
      <c r="J169" s="101" t="s">
        <v>1049</v>
      </c>
      <c r="K169" s="123">
        <f t="shared" si="72"/>
        <v>0.25</v>
      </c>
      <c r="L169" s="148"/>
      <c r="M169" s="153"/>
      <c r="N169" s="124">
        <f t="shared" si="73"/>
        <v>0</v>
      </c>
      <c r="O169" s="101"/>
      <c r="P169" s="123">
        <v>0.5</v>
      </c>
      <c r="Q169" s="127"/>
      <c r="R169" s="153"/>
      <c r="S169" s="124">
        <v>1</v>
      </c>
      <c r="T169" s="101"/>
      <c r="U169" s="123">
        <v>1</v>
      </c>
      <c r="V169" s="127"/>
      <c r="W169" s="125"/>
      <c r="X169" s="124">
        <v>1</v>
      </c>
      <c r="Y169" s="101"/>
      <c r="Z169" s="427">
        <f t="shared" si="74"/>
        <v>0.25</v>
      </c>
    </row>
    <row r="170" spans="1:26" ht="57" x14ac:dyDescent="0.25">
      <c r="A170" s="130" t="s">
        <v>70</v>
      </c>
      <c r="B170" s="168" t="s">
        <v>1050</v>
      </c>
      <c r="C170" s="255" t="s">
        <v>1051</v>
      </c>
      <c r="D170" s="148" t="s">
        <v>1052</v>
      </c>
      <c r="E170" s="148" t="s">
        <v>1053</v>
      </c>
      <c r="F170" s="148">
        <v>16</v>
      </c>
      <c r="G170" s="153">
        <v>8</v>
      </c>
      <c r="H170" s="442">
        <v>18</v>
      </c>
      <c r="I170" s="124">
        <f t="shared" si="71"/>
        <v>0.44444444444444442</v>
      </c>
      <c r="J170" s="101" t="s">
        <v>1054</v>
      </c>
      <c r="K170" s="123">
        <f t="shared" si="72"/>
        <v>0.5</v>
      </c>
      <c r="L170" s="148"/>
      <c r="M170" s="153"/>
      <c r="N170" s="124">
        <f t="shared" si="73"/>
        <v>0</v>
      </c>
      <c r="O170" s="148"/>
      <c r="P170" s="123">
        <v>1</v>
      </c>
      <c r="Q170" s="127"/>
      <c r="R170" s="153"/>
      <c r="S170" s="124">
        <v>1</v>
      </c>
      <c r="T170" s="148"/>
      <c r="U170" s="123">
        <v>1</v>
      </c>
      <c r="V170" s="127"/>
      <c r="W170" s="125"/>
      <c r="X170" s="124">
        <v>0</v>
      </c>
      <c r="Y170" s="148"/>
      <c r="Z170" s="427">
        <f t="shared" si="74"/>
        <v>0.5</v>
      </c>
    </row>
    <row r="171" spans="1:26" ht="142.5" customHeight="1" x14ac:dyDescent="0.25">
      <c r="A171" s="130" t="s">
        <v>70</v>
      </c>
      <c r="B171" s="168"/>
      <c r="C171" s="255"/>
      <c r="D171" s="148" t="s">
        <v>1055</v>
      </c>
      <c r="E171" s="157" t="s">
        <v>1056</v>
      </c>
      <c r="F171" s="148">
        <v>16</v>
      </c>
      <c r="G171" s="153">
        <v>0</v>
      </c>
      <c r="H171" s="442">
        <v>18</v>
      </c>
      <c r="I171" s="124">
        <f t="shared" si="71"/>
        <v>0</v>
      </c>
      <c r="J171" s="101" t="s">
        <v>1057</v>
      </c>
      <c r="K171" s="123">
        <f t="shared" si="72"/>
        <v>0</v>
      </c>
      <c r="L171" s="148"/>
      <c r="M171" s="148"/>
      <c r="N171" s="124">
        <v>1</v>
      </c>
      <c r="O171" s="101"/>
      <c r="P171" s="123">
        <v>1</v>
      </c>
      <c r="Q171" s="127"/>
      <c r="R171" s="125"/>
      <c r="S171" s="124">
        <v>0.5</v>
      </c>
      <c r="T171" s="33"/>
      <c r="U171" s="123">
        <v>0.5</v>
      </c>
      <c r="V171" s="127"/>
      <c r="W171" s="125"/>
      <c r="X171" s="124">
        <v>1</v>
      </c>
      <c r="Y171" s="33"/>
      <c r="Z171" s="123">
        <f t="shared" si="74"/>
        <v>0</v>
      </c>
    </row>
    <row r="172" spans="1:26" ht="71.25" x14ac:dyDescent="0.25">
      <c r="A172" s="128" t="s">
        <v>71</v>
      </c>
      <c r="B172" s="148" t="s">
        <v>880</v>
      </c>
      <c r="C172" s="148" t="s">
        <v>881</v>
      </c>
      <c r="D172" s="95" t="s">
        <v>882</v>
      </c>
      <c r="E172" s="148" t="s">
        <v>883</v>
      </c>
      <c r="F172" s="143">
        <v>2</v>
      </c>
      <c r="G172" s="143">
        <v>2</v>
      </c>
      <c r="H172" s="443">
        <v>2</v>
      </c>
      <c r="I172" s="146">
        <f t="shared" ref="I172:I181" si="75">IFERROR((G172/H172),0)</f>
        <v>1</v>
      </c>
      <c r="J172" s="143" t="s">
        <v>884</v>
      </c>
      <c r="K172" s="152">
        <f t="shared" ref="K172:K182" si="76">IFERROR(IF(F172="Según demanda",G172/H172,G172/F172),0)</f>
        <v>1</v>
      </c>
      <c r="L172" s="143"/>
      <c r="M172" s="443"/>
      <c r="N172" s="146">
        <f t="shared" ref="N172:N182" si="77">IFERROR((L172/M172),0)</f>
        <v>0</v>
      </c>
      <c r="O172" s="143"/>
      <c r="P172" s="152">
        <f t="shared" ref="P172:P182" si="78">IFERROR(IF(K172="Según demanda",L172/M172,L172/K172),0)</f>
        <v>0</v>
      </c>
      <c r="Q172" s="96"/>
      <c r="R172" s="143"/>
      <c r="S172" s="146">
        <f t="shared" ref="S172:S189" si="79">IFERROR((Q172/R172),0)</f>
        <v>0</v>
      </c>
      <c r="T172" s="143"/>
      <c r="U172" s="152">
        <f t="shared" ref="U172:U181" si="80">IFERROR(IF(F172="Según demanda",(Q172+L172+G172)/(H172+M172+R172),(Q172+L172+G172)/F172),0)</f>
        <v>1</v>
      </c>
      <c r="V172" s="96"/>
      <c r="W172" s="143"/>
      <c r="X172" s="146">
        <f t="shared" ref="X172:X182" si="81">IFERROR((V172/W172),0)</f>
        <v>0</v>
      </c>
      <c r="Y172" s="143"/>
      <c r="Z172" s="152">
        <f t="shared" ref="Z172:Z182" si="82">IFERROR(IF(F172="Según demanda",(V172+Q172+L172+G172)/(H172+M172+R172+W172),(V172+Q172+L172+G172)/F172),0)</f>
        <v>1</v>
      </c>
    </row>
    <row r="173" spans="1:26" ht="71.25" x14ac:dyDescent="0.25">
      <c r="A173" s="130" t="s">
        <v>71</v>
      </c>
      <c r="B173" s="148" t="s">
        <v>880</v>
      </c>
      <c r="C173" s="148" t="s">
        <v>885</v>
      </c>
      <c r="D173" s="99" t="s">
        <v>886</v>
      </c>
      <c r="E173" s="148" t="s">
        <v>887</v>
      </c>
      <c r="F173" s="148">
        <v>2</v>
      </c>
      <c r="G173" s="148">
        <v>2</v>
      </c>
      <c r="H173" s="148">
        <v>2</v>
      </c>
      <c r="I173" s="118">
        <f t="shared" si="75"/>
        <v>1</v>
      </c>
      <c r="J173" s="148"/>
      <c r="K173" s="119">
        <f t="shared" si="76"/>
        <v>1</v>
      </c>
      <c r="L173" s="148"/>
      <c r="M173" s="148"/>
      <c r="N173" s="118">
        <f t="shared" si="77"/>
        <v>0</v>
      </c>
      <c r="O173" s="148"/>
      <c r="P173" s="119">
        <f t="shared" si="78"/>
        <v>0</v>
      </c>
      <c r="Q173" s="120"/>
      <c r="R173" s="148"/>
      <c r="S173" s="118">
        <f t="shared" si="79"/>
        <v>0</v>
      </c>
      <c r="T173" s="143"/>
      <c r="U173" s="119">
        <f t="shared" si="80"/>
        <v>1</v>
      </c>
      <c r="V173" s="121"/>
      <c r="W173" s="148"/>
      <c r="X173" s="118">
        <f t="shared" si="81"/>
        <v>0</v>
      </c>
      <c r="Y173" s="117"/>
      <c r="Z173" s="119">
        <f>IFERROR(IF(F173="Según demanda",(V173+Q173+L173+G173)/(H173+M173+R173+W173),(V173+Q173+L173+G173)/F173),0)</f>
        <v>1</v>
      </c>
    </row>
    <row r="174" spans="1:26" ht="57" x14ac:dyDescent="0.25">
      <c r="A174" s="130" t="s">
        <v>71</v>
      </c>
      <c r="B174" s="168" t="s">
        <v>888</v>
      </c>
      <c r="C174" s="148" t="s">
        <v>889</v>
      </c>
      <c r="D174" s="148" t="s">
        <v>890</v>
      </c>
      <c r="E174" s="148" t="s">
        <v>887</v>
      </c>
      <c r="F174" s="148">
        <v>1</v>
      </c>
      <c r="G174" s="148">
        <v>1</v>
      </c>
      <c r="H174" s="148">
        <v>1</v>
      </c>
      <c r="I174" s="118">
        <f t="shared" si="75"/>
        <v>1</v>
      </c>
      <c r="J174" s="143" t="s">
        <v>891</v>
      </c>
      <c r="K174" s="119">
        <f t="shared" si="76"/>
        <v>1</v>
      </c>
      <c r="L174" s="148"/>
      <c r="M174" s="148"/>
      <c r="N174" s="118">
        <f t="shared" si="77"/>
        <v>0</v>
      </c>
      <c r="O174" s="143"/>
      <c r="P174" s="119">
        <f t="shared" si="78"/>
        <v>0</v>
      </c>
      <c r="Q174" s="148"/>
      <c r="R174" s="148"/>
      <c r="S174" s="118">
        <f t="shared" si="79"/>
        <v>0</v>
      </c>
      <c r="T174" s="143"/>
      <c r="U174" s="119">
        <f t="shared" si="80"/>
        <v>1</v>
      </c>
      <c r="V174" s="121"/>
      <c r="W174" s="148"/>
      <c r="X174" s="118">
        <f t="shared" si="81"/>
        <v>0</v>
      </c>
      <c r="Y174" s="117"/>
      <c r="Z174" s="119">
        <f t="shared" si="82"/>
        <v>1</v>
      </c>
    </row>
    <row r="175" spans="1:26" ht="85.5" x14ac:dyDescent="0.25">
      <c r="A175" s="130" t="s">
        <v>71</v>
      </c>
      <c r="B175" s="168"/>
      <c r="C175" s="148" t="s">
        <v>892</v>
      </c>
      <c r="D175" s="148" t="s">
        <v>890</v>
      </c>
      <c r="E175" s="148" t="s">
        <v>887</v>
      </c>
      <c r="F175" s="148">
        <v>1</v>
      </c>
      <c r="G175" s="148">
        <v>0</v>
      </c>
      <c r="H175" s="148">
        <v>0</v>
      </c>
      <c r="I175" s="118">
        <f t="shared" si="75"/>
        <v>0</v>
      </c>
      <c r="J175" s="143" t="s">
        <v>893</v>
      </c>
      <c r="K175" s="119">
        <f t="shared" si="76"/>
        <v>0</v>
      </c>
      <c r="L175" s="148"/>
      <c r="M175" s="148"/>
      <c r="N175" s="118">
        <f t="shared" si="77"/>
        <v>0</v>
      </c>
      <c r="O175" s="143"/>
      <c r="P175" s="119">
        <f t="shared" si="78"/>
        <v>0</v>
      </c>
      <c r="Q175" s="148"/>
      <c r="R175" s="148"/>
      <c r="S175" s="118">
        <f t="shared" si="79"/>
        <v>0</v>
      </c>
      <c r="T175" s="97"/>
      <c r="U175" s="119">
        <f t="shared" si="80"/>
        <v>0</v>
      </c>
      <c r="V175" s="121"/>
      <c r="W175" s="148"/>
      <c r="X175" s="118">
        <f t="shared" si="81"/>
        <v>0</v>
      </c>
      <c r="Y175" s="117"/>
      <c r="Z175" s="119">
        <f t="shared" si="82"/>
        <v>0</v>
      </c>
    </row>
    <row r="176" spans="1:26" ht="114" x14ac:dyDescent="0.25">
      <c r="A176" s="130" t="s">
        <v>71</v>
      </c>
      <c r="B176" s="168"/>
      <c r="C176" s="148" t="s">
        <v>894</v>
      </c>
      <c r="D176" s="148" t="s">
        <v>895</v>
      </c>
      <c r="E176" s="148" t="s">
        <v>887</v>
      </c>
      <c r="F176" s="148">
        <v>1</v>
      </c>
      <c r="G176" s="148">
        <v>1</v>
      </c>
      <c r="H176" s="148">
        <v>1</v>
      </c>
      <c r="I176" s="118">
        <f t="shared" si="75"/>
        <v>1</v>
      </c>
      <c r="J176" s="143" t="s">
        <v>896</v>
      </c>
      <c r="K176" s="119">
        <f t="shared" si="76"/>
        <v>1</v>
      </c>
      <c r="L176" s="148"/>
      <c r="M176" s="148"/>
      <c r="N176" s="118">
        <f t="shared" si="77"/>
        <v>0</v>
      </c>
      <c r="O176" s="143"/>
      <c r="P176" s="119">
        <f t="shared" si="78"/>
        <v>0</v>
      </c>
      <c r="Q176" s="148"/>
      <c r="R176" s="148"/>
      <c r="S176" s="118">
        <f t="shared" si="79"/>
        <v>0</v>
      </c>
      <c r="T176" s="98"/>
      <c r="U176" s="119">
        <f t="shared" si="80"/>
        <v>1</v>
      </c>
      <c r="V176" s="121"/>
      <c r="W176" s="148"/>
      <c r="X176" s="118">
        <f t="shared" si="81"/>
        <v>0</v>
      </c>
      <c r="Y176" s="117"/>
      <c r="Z176" s="119">
        <f t="shared" si="82"/>
        <v>1</v>
      </c>
    </row>
    <row r="177" spans="1:26" ht="57" x14ac:dyDescent="0.25">
      <c r="A177" s="130" t="s">
        <v>71</v>
      </c>
      <c r="B177" s="169" t="s">
        <v>897</v>
      </c>
      <c r="C177" s="163" t="s">
        <v>898</v>
      </c>
      <c r="D177" s="99" t="s">
        <v>899</v>
      </c>
      <c r="E177" s="148" t="s">
        <v>900</v>
      </c>
      <c r="F177" s="148">
        <v>3</v>
      </c>
      <c r="G177" s="148">
        <v>3</v>
      </c>
      <c r="H177" s="148">
        <v>3</v>
      </c>
      <c r="I177" s="118">
        <f t="shared" si="75"/>
        <v>1</v>
      </c>
      <c r="J177" s="143" t="s">
        <v>901</v>
      </c>
      <c r="K177" s="119">
        <f t="shared" si="76"/>
        <v>1</v>
      </c>
      <c r="L177" s="148"/>
      <c r="M177" s="148"/>
      <c r="N177" s="118">
        <f t="shared" si="77"/>
        <v>0</v>
      </c>
      <c r="O177" s="143"/>
      <c r="P177" s="119">
        <f t="shared" si="78"/>
        <v>0</v>
      </c>
      <c r="Q177" s="148"/>
      <c r="R177" s="148"/>
      <c r="S177" s="118">
        <f t="shared" si="79"/>
        <v>0</v>
      </c>
      <c r="T177" s="98"/>
      <c r="U177" s="119">
        <f t="shared" si="80"/>
        <v>1</v>
      </c>
      <c r="V177" s="121"/>
      <c r="W177" s="148"/>
      <c r="X177" s="118">
        <f t="shared" si="81"/>
        <v>0</v>
      </c>
      <c r="Y177" s="117"/>
      <c r="Z177" s="119">
        <f t="shared" si="82"/>
        <v>1</v>
      </c>
    </row>
    <row r="178" spans="1:26" ht="42.75" x14ac:dyDescent="0.25">
      <c r="A178" s="130" t="s">
        <v>71</v>
      </c>
      <c r="B178" s="170"/>
      <c r="C178" s="163" t="s">
        <v>902</v>
      </c>
      <c r="D178" s="99" t="s">
        <v>903</v>
      </c>
      <c r="E178" s="148" t="s">
        <v>887</v>
      </c>
      <c r="F178" s="148">
        <v>0</v>
      </c>
      <c r="G178" s="148">
        <v>0</v>
      </c>
      <c r="H178" s="148">
        <v>0</v>
      </c>
      <c r="I178" s="118">
        <f t="shared" si="75"/>
        <v>0</v>
      </c>
      <c r="J178" s="143" t="s">
        <v>904</v>
      </c>
      <c r="K178" s="119">
        <f t="shared" si="76"/>
        <v>0</v>
      </c>
      <c r="L178" s="148"/>
      <c r="M178" s="148"/>
      <c r="N178" s="118">
        <f t="shared" si="77"/>
        <v>0</v>
      </c>
      <c r="O178" s="143"/>
      <c r="P178" s="119">
        <f t="shared" si="78"/>
        <v>0</v>
      </c>
      <c r="Q178" s="120"/>
      <c r="R178" s="148"/>
      <c r="S178" s="118">
        <f t="shared" si="79"/>
        <v>0</v>
      </c>
      <c r="T178" s="117"/>
      <c r="U178" s="119">
        <f t="shared" si="80"/>
        <v>0</v>
      </c>
      <c r="V178" s="120"/>
      <c r="W178" s="148"/>
      <c r="X178" s="118">
        <f t="shared" si="81"/>
        <v>0</v>
      </c>
      <c r="Y178" s="117"/>
      <c r="Z178" s="119">
        <f t="shared" si="82"/>
        <v>0</v>
      </c>
    </row>
    <row r="179" spans="1:26" ht="114.75" x14ac:dyDescent="0.25">
      <c r="A179" s="130" t="s">
        <v>71</v>
      </c>
      <c r="B179" s="164" t="s">
        <v>905</v>
      </c>
      <c r="C179" s="163" t="s">
        <v>906</v>
      </c>
      <c r="D179" s="99" t="s">
        <v>907</v>
      </c>
      <c r="E179" s="148" t="s">
        <v>908</v>
      </c>
      <c r="F179" s="148">
        <v>3</v>
      </c>
      <c r="G179" s="148">
        <v>3</v>
      </c>
      <c r="H179" s="148">
        <v>3</v>
      </c>
      <c r="I179" s="118">
        <f t="shared" si="75"/>
        <v>1</v>
      </c>
      <c r="J179" s="148" t="s">
        <v>909</v>
      </c>
      <c r="K179" s="119">
        <f t="shared" si="76"/>
        <v>1</v>
      </c>
      <c r="L179" s="148"/>
      <c r="M179" s="148"/>
      <c r="N179" s="118">
        <f t="shared" si="77"/>
        <v>0</v>
      </c>
      <c r="O179" s="148"/>
      <c r="P179" s="119">
        <f t="shared" si="78"/>
        <v>0</v>
      </c>
      <c r="Q179" s="120"/>
      <c r="R179" s="148"/>
      <c r="S179" s="118">
        <f t="shared" si="79"/>
        <v>0</v>
      </c>
      <c r="T179" s="148"/>
      <c r="U179" s="119">
        <f t="shared" si="80"/>
        <v>1</v>
      </c>
      <c r="V179" s="120"/>
      <c r="W179" s="148"/>
      <c r="X179" s="118">
        <f t="shared" si="81"/>
        <v>0</v>
      </c>
      <c r="Y179" s="117"/>
      <c r="Z179" s="119">
        <f t="shared" si="82"/>
        <v>1</v>
      </c>
    </row>
    <row r="180" spans="1:26" ht="99.75" x14ac:dyDescent="0.25">
      <c r="A180" s="130" t="s">
        <v>71</v>
      </c>
      <c r="B180" s="99" t="s">
        <v>910</v>
      </c>
      <c r="C180" s="163" t="s">
        <v>911</v>
      </c>
      <c r="D180" s="99" t="s">
        <v>912</v>
      </c>
      <c r="E180" s="148" t="s">
        <v>883</v>
      </c>
      <c r="F180" s="148">
        <v>2</v>
      </c>
      <c r="G180" s="148">
        <v>2</v>
      </c>
      <c r="H180" s="148">
        <v>2</v>
      </c>
      <c r="I180" s="118">
        <v>1</v>
      </c>
      <c r="J180" s="148"/>
      <c r="K180" s="119">
        <f t="shared" si="76"/>
        <v>1</v>
      </c>
      <c r="L180" s="148"/>
      <c r="M180" s="148"/>
      <c r="N180" s="118">
        <v>1</v>
      </c>
      <c r="O180" s="148"/>
      <c r="P180" s="119">
        <f t="shared" si="78"/>
        <v>0</v>
      </c>
      <c r="Q180" s="120"/>
      <c r="R180" s="148"/>
      <c r="S180" s="118">
        <f t="shared" si="79"/>
        <v>0</v>
      </c>
      <c r="T180" s="117"/>
      <c r="U180" s="119">
        <f t="shared" si="80"/>
        <v>1</v>
      </c>
      <c r="V180" s="120"/>
      <c r="W180" s="148"/>
      <c r="X180" s="118">
        <f t="shared" si="81"/>
        <v>0</v>
      </c>
      <c r="Y180" s="117"/>
      <c r="Z180" s="119">
        <f t="shared" si="82"/>
        <v>1</v>
      </c>
    </row>
    <row r="181" spans="1:26" ht="142.5" x14ac:dyDescent="0.25">
      <c r="A181" s="130" t="s">
        <v>71</v>
      </c>
      <c r="B181" s="99" t="s">
        <v>913</v>
      </c>
      <c r="C181" s="163" t="s">
        <v>914</v>
      </c>
      <c r="D181" s="99" t="s">
        <v>915</v>
      </c>
      <c r="E181" s="148" t="s">
        <v>916</v>
      </c>
      <c r="F181" s="148">
        <v>3</v>
      </c>
      <c r="G181" s="148">
        <v>3</v>
      </c>
      <c r="H181" s="148">
        <v>3</v>
      </c>
      <c r="I181" s="118">
        <f t="shared" si="75"/>
        <v>1</v>
      </c>
      <c r="J181" s="99" t="s">
        <v>917</v>
      </c>
      <c r="K181" s="119">
        <f t="shared" si="76"/>
        <v>1</v>
      </c>
      <c r="L181" s="148"/>
      <c r="M181" s="148"/>
      <c r="N181" s="118">
        <f t="shared" si="77"/>
        <v>0</v>
      </c>
      <c r="O181" s="148"/>
      <c r="P181" s="119">
        <f t="shared" si="78"/>
        <v>0</v>
      </c>
      <c r="Q181" s="120"/>
      <c r="R181" s="148"/>
      <c r="S181" s="118">
        <f t="shared" si="79"/>
        <v>0</v>
      </c>
      <c r="T181" s="148"/>
      <c r="U181" s="119">
        <f t="shared" si="80"/>
        <v>1</v>
      </c>
      <c r="V181" s="120"/>
      <c r="W181" s="148"/>
      <c r="X181" s="118">
        <f t="shared" si="81"/>
        <v>0</v>
      </c>
      <c r="Y181" s="148"/>
      <c r="Z181" s="119">
        <f t="shared" si="82"/>
        <v>1</v>
      </c>
    </row>
    <row r="182" spans="1:26" ht="142.5" x14ac:dyDescent="0.25">
      <c r="A182" s="130" t="s">
        <v>71</v>
      </c>
      <c r="B182" s="163" t="s">
        <v>918</v>
      </c>
      <c r="C182" s="163" t="s">
        <v>919</v>
      </c>
      <c r="D182" s="99" t="s">
        <v>920</v>
      </c>
      <c r="E182" s="148" t="s">
        <v>921</v>
      </c>
      <c r="F182" s="148">
        <v>3</v>
      </c>
      <c r="G182" s="121">
        <v>3</v>
      </c>
      <c r="H182" s="121">
        <v>3</v>
      </c>
      <c r="I182" s="118">
        <f>IFERROR((G182/H182),0)</f>
        <v>1</v>
      </c>
      <c r="J182" s="148" t="s">
        <v>922</v>
      </c>
      <c r="K182" s="119">
        <f t="shared" si="76"/>
        <v>1</v>
      </c>
      <c r="L182" s="148"/>
      <c r="M182" s="148"/>
      <c r="N182" s="118">
        <f t="shared" si="77"/>
        <v>0</v>
      </c>
      <c r="O182" s="99"/>
      <c r="P182" s="119">
        <f t="shared" si="78"/>
        <v>0</v>
      </c>
      <c r="Q182" s="120"/>
      <c r="R182" s="148"/>
      <c r="S182" s="118">
        <f t="shared" si="79"/>
        <v>0</v>
      </c>
      <c r="T182" s="117"/>
      <c r="U182" s="119">
        <v>0</v>
      </c>
      <c r="V182" s="120"/>
      <c r="W182" s="148"/>
      <c r="X182" s="118">
        <f t="shared" si="81"/>
        <v>0</v>
      </c>
      <c r="Y182" s="117"/>
      <c r="Z182" s="119">
        <f t="shared" si="82"/>
        <v>1</v>
      </c>
    </row>
    <row r="183" spans="1:26" ht="85.5" x14ac:dyDescent="0.25">
      <c r="A183" s="130" t="s">
        <v>72</v>
      </c>
      <c r="B183" s="148" t="s">
        <v>865</v>
      </c>
      <c r="C183" s="157" t="s">
        <v>1070</v>
      </c>
      <c r="D183" s="127" t="s">
        <v>871</v>
      </c>
      <c r="E183" s="444" t="s">
        <v>1071</v>
      </c>
      <c r="F183" s="444">
        <v>1</v>
      </c>
      <c r="G183" s="121">
        <v>0</v>
      </c>
      <c r="H183" s="121">
        <v>1</v>
      </c>
      <c r="I183" s="118">
        <f>IFERROR((G183/H183),0)</f>
        <v>0</v>
      </c>
      <c r="J183" s="148" t="s">
        <v>1072</v>
      </c>
      <c r="K183" s="119"/>
      <c r="L183" s="121"/>
      <c r="M183" s="121"/>
      <c r="N183" s="124">
        <f t="shared" ref="N183:N189" si="83">IFERROR((L183/M183),0)</f>
        <v>0</v>
      </c>
      <c r="O183" s="120"/>
      <c r="P183" s="123">
        <f t="shared" ref="P183:P188" si="84">IFERROR(IF(F183="Según demanda",(L183+G183)/(H183+M183),(L183+G183)/F183),0)</f>
        <v>0</v>
      </c>
      <c r="Q183" s="121"/>
      <c r="R183" s="121"/>
      <c r="S183" s="126">
        <f t="shared" si="79"/>
        <v>0</v>
      </c>
      <c r="T183" s="120"/>
      <c r="U183" s="123"/>
      <c r="V183" s="121"/>
      <c r="W183" s="121"/>
      <c r="X183" s="124">
        <v>0.9</v>
      </c>
      <c r="Y183" s="120"/>
      <c r="Z183" s="123">
        <v>0</v>
      </c>
    </row>
    <row r="184" spans="1:26" ht="90" x14ac:dyDescent="0.25">
      <c r="A184" s="130" t="s">
        <v>72</v>
      </c>
      <c r="B184" s="148" t="s">
        <v>865</v>
      </c>
      <c r="C184" s="444" t="s">
        <v>1073</v>
      </c>
      <c r="D184" s="444" t="s">
        <v>872</v>
      </c>
      <c r="E184" s="444" t="s">
        <v>1074</v>
      </c>
      <c r="F184" s="444" t="s">
        <v>262</v>
      </c>
      <c r="G184" s="157">
        <v>131</v>
      </c>
      <c r="H184" s="148">
        <v>28198</v>
      </c>
      <c r="I184" s="118">
        <v>4.0000000000000001E-3</v>
      </c>
      <c r="J184" s="107"/>
      <c r="K184" s="119">
        <f t="shared" ref="K184:K188" si="85">IFERROR(IF(F184="Según demanda",G184/H184,G184/F184),0)</f>
        <v>0</v>
      </c>
      <c r="L184" s="157"/>
      <c r="M184" s="154"/>
      <c r="N184" s="124">
        <f t="shared" si="83"/>
        <v>0</v>
      </c>
      <c r="O184" s="32"/>
      <c r="P184" s="123">
        <f t="shared" si="84"/>
        <v>0</v>
      </c>
      <c r="Q184" s="127"/>
      <c r="R184" s="125"/>
      <c r="S184" s="124">
        <f t="shared" si="79"/>
        <v>0</v>
      </c>
      <c r="T184" s="127"/>
      <c r="U184" s="123">
        <f>IFERROR(IF(F184="Según demanda",(Q184+L184+G184)/(H184+M184+R184),(Q184+L184+G184)/F184),0)</f>
        <v>0</v>
      </c>
      <c r="V184" s="127"/>
      <c r="W184" s="127"/>
      <c r="X184" s="124">
        <v>0</v>
      </c>
      <c r="Y184" s="122"/>
      <c r="Z184" s="123">
        <v>0</v>
      </c>
    </row>
    <row r="185" spans="1:26" ht="85.5" x14ac:dyDescent="0.25">
      <c r="A185" s="130" t="s">
        <v>72</v>
      </c>
      <c r="B185" s="148" t="s">
        <v>865</v>
      </c>
      <c r="C185" s="157" t="s">
        <v>867</v>
      </c>
      <c r="D185" s="127" t="s">
        <v>873</v>
      </c>
      <c r="E185" s="157" t="s">
        <v>1075</v>
      </c>
      <c r="F185" s="444" t="s">
        <v>262</v>
      </c>
      <c r="G185" s="157">
        <v>1908</v>
      </c>
      <c r="H185" s="127">
        <v>1908</v>
      </c>
      <c r="I185" s="118">
        <f t="shared" ref="I185:I188" si="86">IFERROR((G185/H185),0)</f>
        <v>1</v>
      </c>
      <c r="J185" s="157"/>
      <c r="K185" s="119">
        <f t="shared" si="85"/>
        <v>0</v>
      </c>
      <c r="L185" s="154"/>
      <c r="M185" s="4"/>
      <c r="N185" s="124">
        <f>IFERROR((#REF!/L185),0)</f>
        <v>0</v>
      </c>
      <c r="O185" s="157"/>
      <c r="P185" s="123">
        <f>IFERROR(IF(F185="Según demanda",(#REF!+G185)/(H185+L185),(#REF!+G185)/F185),0)</f>
        <v>0</v>
      </c>
      <c r="Q185" s="127"/>
      <c r="R185" s="125"/>
      <c r="S185" s="124">
        <f t="shared" si="79"/>
        <v>0</v>
      </c>
      <c r="T185" s="127"/>
      <c r="U185" s="123">
        <f>IFERROR(IF(F185="Según demanda",(Q185+#REF!+G185)/(H185+L185+R185),(Q185+#REF!+G185)/F185),0)</f>
        <v>0</v>
      </c>
      <c r="V185" s="127"/>
      <c r="W185" s="125"/>
      <c r="X185" s="124">
        <v>1</v>
      </c>
      <c r="Y185" s="127"/>
      <c r="Z185" s="123">
        <v>0</v>
      </c>
    </row>
    <row r="186" spans="1:26" ht="85.5" x14ac:dyDescent="0.25">
      <c r="A186" s="130" t="s">
        <v>72</v>
      </c>
      <c r="B186" s="148" t="s">
        <v>865</v>
      </c>
      <c r="C186" s="157" t="s">
        <v>868</v>
      </c>
      <c r="D186" s="127" t="s">
        <v>874</v>
      </c>
      <c r="E186" s="157" t="s">
        <v>878</v>
      </c>
      <c r="F186" s="444" t="s">
        <v>262</v>
      </c>
      <c r="G186" s="157">
        <v>0</v>
      </c>
      <c r="H186" s="157">
        <v>0</v>
      </c>
      <c r="I186" s="118">
        <f t="shared" si="86"/>
        <v>0</v>
      </c>
      <c r="J186" s="157"/>
      <c r="K186" s="119">
        <f t="shared" si="85"/>
        <v>0</v>
      </c>
      <c r="L186" s="157"/>
      <c r="M186" s="154"/>
      <c r="N186" s="124">
        <f t="shared" si="83"/>
        <v>0</v>
      </c>
      <c r="O186" s="157"/>
      <c r="P186" s="123">
        <f t="shared" si="84"/>
        <v>0</v>
      </c>
      <c r="Q186" s="127"/>
      <c r="R186" s="125"/>
      <c r="S186" s="124">
        <f t="shared" si="79"/>
        <v>0</v>
      </c>
      <c r="T186" s="127"/>
      <c r="U186" s="123">
        <f>IFERROR(IF(F186="Según demanda",(Q186+L186+G186)/(H186+M186+R186),(Q186+L186+G186)/F186),0)</f>
        <v>0</v>
      </c>
      <c r="V186" s="127"/>
      <c r="W186" s="125"/>
      <c r="X186" s="126">
        <v>0.35680426624530909</v>
      </c>
      <c r="Y186" s="122"/>
      <c r="Z186" s="123">
        <v>0</v>
      </c>
    </row>
    <row r="187" spans="1:26" ht="99.75" x14ac:dyDescent="0.25">
      <c r="A187" s="130" t="s">
        <v>72</v>
      </c>
      <c r="B187" s="148" t="s">
        <v>865</v>
      </c>
      <c r="C187" s="157" t="s">
        <v>869</v>
      </c>
      <c r="D187" s="127" t="s">
        <v>875</v>
      </c>
      <c r="E187" s="148" t="s">
        <v>1076</v>
      </c>
      <c r="F187" s="444" t="s">
        <v>262</v>
      </c>
      <c r="G187" s="157">
        <v>1095</v>
      </c>
      <c r="H187" s="121">
        <v>68</v>
      </c>
      <c r="I187" s="118">
        <f t="shared" si="86"/>
        <v>16.102941176470587</v>
      </c>
      <c r="J187" s="157"/>
      <c r="K187" s="119">
        <f t="shared" si="85"/>
        <v>0</v>
      </c>
      <c r="L187" s="157"/>
      <c r="M187" s="154"/>
      <c r="N187" s="124">
        <f t="shared" si="83"/>
        <v>0</v>
      </c>
      <c r="O187" s="157"/>
      <c r="P187" s="123">
        <f t="shared" si="84"/>
        <v>0</v>
      </c>
      <c r="Q187" s="127"/>
      <c r="R187" s="125"/>
      <c r="S187" s="124">
        <f t="shared" si="79"/>
        <v>0</v>
      </c>
      <c r="T187" s="127"/>
      <c r="U187" s="123">
        <f>IFERROR(IF(F187="Según demanda",(Q187+L187+G187)/(H187+M187+R187),(Q187+L187+G187)/F187),0)</f>
        <v>0</v>
      </c>
      <c r="V187" s="127"/>
      <c r="W187" s="125"/>
      <c r="X187" s="124">
        <v>0.23339258674040425</v>
      </c>
      <c r="Y187" s="122"/>
      <c r="Z187" s="123">
        <v>0</v>
      </c>
    </row>
    <row r="188" spans="1:26" ht="128.25" x14ac:dyDescent="0.25">
      <c r="A188" s="130" t="s">
        <v>72</v>
      </c>
      <c r="B188" s="148" t="s">
        <v>865</v>
      </c>
      <c r="C188" s="148" t="s">
        <v>870</v>
      </c>
      <c r="D188" s="127" t="s">
        <v>876</v>
      </c>
      <c r="E188" s="73" t="s">
        <v>1077</v>
      </c>
      <c r="F188" s="444">
        <v>5</v>
      </c>
      <c r="G188" s="127">
        <v>0</v>
      </c>
      <c r="H188" s="127">
        <v>1</v>
      </c>
      <c r="I188" s="118">
        <f t="shared" si="86"/>
        <v>0</v>
      </c>
      <c r="J188" s="157" t="s">
        <v>1078</v>
      </c>
      <c r="K188" s="119">
        <f t="shared" si="85"/>
        <v>0</v>
      </c>
      <c r="L188" s="157"/>
      <c r="M188" s="154"/>
      <c r="N188" s="124">
        <f t="shared" si="83"/>
        <v>0</v>
      </c>
      <c r="O188" s="157"/>
      <c r="P188" s="123">
        <f t="shared" si="84"/>
        <v>0</v>
      </c>
      <c r="Q188" s="127"/>
      <c r="R188" s="125"/>
      <c r="S188" s="124">
        <f t="shared" si="79"/>
        <v>0</v>
      </c>
      <c r="T188" s="127"/>
      <c r="U188" s="123">
        <f>IFERROR(IF(F188="Según demanda",(Q188+L188+G188)/(H188+M188+R188),(Q188+L188+G188)/F188),0)</f>
        <v>0</v>
      </c>
      <c r="V188" s="127"/>
      <c r="W188" s="125"/>
      <c r="X188" s="124">
        <v>1</v>
      </c>
      <c r="Y188" s="122"/>
      <c r="Z188" s="123">
        <v>0</v>
      </c>
    </row>
    <row r="189" spans="1:26" ht="114" x14ac:dyDescent="0.25">
      <c r="A189" s="130" t="s">
        <v>72</v>
      </c>
      <c r="B189" s="148" t="s">
        <v>866</v>
      </c>
      <c r="C189" s="157" t="s">
        <v>1079</v>
      </c>
      <c r="D189" s="127" t="s">
        <v>877</v>
      </c>
      <c r="E189" s="444" t="s">
        <v>879</v>
      </c>
      <c r="F189" s="444" t="s">
        <v>262</v>
      </c>
      <c r="G189" s="148">
        <v>0</v>
      </c>
      <c r="H189" s="445" t="s">
        <v>1080</v>
      </c>
      <c r="I189" s="118">
        <f>IFERROR((G189/#REF!),0)</f>
        <v>0</v>
      </c>
      <c r="J189" s="157" t="s">
        <v>1081</v>
      </c>
      <c r="K189" s="119">
        <f>IFERROR(IF(F189="Según demanda",G189/#REF!,G189/F189),0)</f>
        <v>0</v>
      </c>
      <c r="L189" s="157"/>
      <c r="M189" s="154"/>
      <c r="N189" s="124">
        <f t="shared" si="83"/>
        <v>0</v>
      </c>
      <c r="O189" s="157"/>
      <c r="P189" s="123">
        <f>IFERROR(IF(F189="Según demanda",(L189+G189)/(#REF!+M189),(L189+G189)/F189),0)</f>
        <v>0</v>
      </c>
      <c r="Q189" s="127"/>
      <c r="R189" s="33"/>
      <c r="S189" s="126">
        <f t="shared" si="79"/>
        <v>0</v>
      </c>
      <c r="T189" s="127"/>
      <c r="U189" s="123">
        <f>IFERROR(IF(F189="Según demanda",(Q189+L189+G189)/(#REF!+M189+R189),(Q189+L189+G189)/F189),0)</f>
        <v>0</v>
      </c>
      <c r="V189" s="127"/>
      <c r="W189" s="125"/>
      <c r="X189" s="124">
        <v>0.42583732057416268</v>
      </c>
      <c r="Y189" s="122"/>
      <c r="Z189" s="123">
        <v>0</v>
      </c>
    </row>
    <row r="190" spans="1:26" ht="89.25" customHeight="1" x14ac:dyDescent="0.25">
      <c r="A190" s="479" t="s">
        <v>365</v>
      </c>
      <c r="B190" s="446" t="s">
        <v>598</v>
      </c>
      <c r="C190" s="447" t="s">
        <v>599</v>
      </c>
      <c r="D190" s="448" t="s">
        <v>600</v>
      </c>
      <c r="E190" s="449" t="s">
        <v>601</v>
      </c>
      <c r="F190" s="127" t="s">
        <v>395</v>
      </c>
      <c r="G190" s="154">
        <v>2</v>
      </c>
      <c r="H190" s="154">
        <v>2</v>
      </c>
      <c r="I190" s="115">
        <f>IFERROR((G190/H190),0)</f>
        <v>1</v>
      </c>
      <c r="J190" s="450" t="s">
        <v>602</v>
      </c>
      <c r="K190" s="451">
        <f>IFERROR(IF(F190="Según demanda",G190/H190,G190/F190),0)</f>
        <v>1</v>
      </c>
      <c r="L190" s="121"/>
      <c r="M190" s="121"/>
      <c r="N190" s="124">
        <f>IFERROR((L190/M190),0)</f>
        <v>0</v>
      </c>
      <c r="O190" s="106"/>
      <c r="P190" s="123">
        <f>IFERROR(IF(F190="Según demanda",(L190+G190)/(H190+M190),(L190+G190)/F190),0)</f>
        <v>1</v>
      </c>
      <c r="Q190" s="121"/>
      <c r="R190" s="121"/>
      <c r="S190" s="124">
        <f>IFERROR((Q190/R190),0)</f>
        <v>0</v>
      </c>
      <c r="T190" s="120"/>
      <c r="U190" s="123">
        <f>IFERROR(IF(F190="Según demanda",(Q190+L190+G190)/(H190+M190+R190),(Q190+L190+G190)/F190),0)</f>
        <v>1</v>
      </c>
      <c r="V190" s="121"/>
      <c r="W190" s="121"/>
      <c r="X190" s="124">
        <f>IFERROR((V190/W190),0)</f>
        <v>0</v>
      </c>
      <c r="Y190" s="120"/>
      <c r="Z190" s="123">
        <f>IFERROR(IF(F190="Según demanda",(V190+Q190+L190+G190)/(H190+M190+R190+W190),(V190+Q190+L190+G190)/F190),0)</f>
        <v>1</v>
      </c>
    </row>
    <row r="191" spans="1:26" ht="178.5" customHeight="1" x14ac:dyDescent="0.25">
      <c r="A191" s="480"/>
      <c r="B191" s="447" t="s">
        <v>603</v>
      </c>
      <c r="C191" s="447" t="s">
        <v>604</v>
      </c>
      <c r="D191" s="448" t="s">
        <v>605</v>
      </c>
      <c r="E191" s="447" t="s">
        <v>606</v>
      </c>
      <c r="F191" s="120" t="s">
        <v>395</v>
      </c>
      <c r="G191" s="121">
        <v>40</v>
      </c>
      <c r="H191" s="121">
        <v>40</v>
      </c>
      <c r="I191" s="124">
        <v>1</v>
      </c>
      <c r="J191" s="106" t="s">
        <v>607</v>
      </c>
      <c r="K191" s="123">
        <f t="shared" ref="K191:K205" si="87">IFERROR(IF(F191="Según demanda",G191/H191,G191/F191),0)</f>
        <v>1</v>
      </c>
      <c r="L191" s="121"/>
      <c r="M191" s="121"/>
      <c r="N191" s="124">
        <f t="shared" ref="N191:N205" si="88">IFERROR((L191/M191),0)</f>
        <v>0</v>
      </c>
      <c r="O191" s="106"/>
      <c r="P191" s="123">
        <f t="shared" ref="P191:P205" si="89">IFERROR(IF(F191="Según demanda",(L191+G191)/(H191+M191),(L191+G191)/F191),0)</f>
        <v>1</v>
      </c>
      <c r="Q191" s="121"/>
      <c r="R191" s="121"/>
      <c r="S191" s="124">
        <f t="shared" ref="S191:S205" si="90">IFERROR((Q191/R191),0)</f>
        <v>0</v>
      </c>
      <c r="T191" s="123"/>
      <c r="U191" s="123">
        <f t="shared" ref="U191:U205" si="91">IFERROR(IF(F191="Según demanda",(Q191+L191+G191)/(H191+M191+R191),(Q191+L191+G191)/F191),0)</f>
        <v>1</v>
      </c>
      <c r="V191" s="121"/>
      <c r="W191" s="121"/>
      <c r="X191" s="124">
        <f t="shared" ref="X191:X205" si="92">IFERROR((V191/W191),0)</f>
        <v>0</v>
      </c>
      <c r="Y191" s="120"/>
      <c r="Z191" s="123">
        <f t="shared" ref="Z191:Z205" si="93">IFERROR(IF(F191="Según demanda",(V191+Q191+L191+G191)/(H191+M191+R191+W191),(V191+Q191+L191+G191)/F191),0)</f>
        <v>1</v>
      </c>
    </row>
    <row r="192" spans="1:26" ht="51" customHeight="1" x14ac:dyDescent="0.25">
      <c r="A192" s="480"/>
      <c r="B192" s="452" t="s">
        <v>608</v>
      </c>
      <c r="C192" s="452" t="s">
        <v>609</v>
      </c>
      <c r="D192" s="452" t="s">
        <v>610</v>
      </c>
      <c r="E192" s="453" t="s">
        <v>611</v>
      </c>
      <c r="F192" s="454" t="s">
        <v>395</v>
      </c>
      <c r="G192" s="121">
        <v>10</v>
      </c>
      <c r="H192" s="26">
        <v>10</v>
      </c>
      <c r="I192" s="124">
        <f t="shared" ref="I192:I205" si="94">IFERROR((G192/H192),0)</f>
        <v>1</v>
      </c>
      <c r="J192" s="455" t="s">
        <v>612</v>
      </c>
      <c r="K192" s="119">
        <f t="shared" si="87"/>
        <v>1</v>
      </c>
      <c r="L192" s="121"/>
      <c r="M192" s="121"/>
      <c r="N192" s="124">
        <f t="shared" si="88"/>
        <v>0</v>
      </c>
      <c r="O192" s="106"/>
      <c r="P192" s="123">
        <f t="shared" si="89"/>
        <v>1</v>
      </c>
      <c r="Q192" s="121"/>
      <c r="R192" s="121"/>
      <c r="S192" s="124">
        <f t="shared" si="90"/>
        <v>0</v>
      </c>
      <c r="T192" s="120"/>
      <c r="U192" s="123">
        <f t="shared" si="91"/>
        <v>1</v>
      </c>
      <c r="V192" s="121"/>
      <c r="W192" s="121"/>
      <c r="X192" s="124">
        <f t="shared" si="92"/>
        <v>0</v>
      </c>
      <c r="Y192" s="120"/>
      <c r="Z192" s="123">
        <f t="shared" si="93"/>
        <v>1</v>
      </c>
    </row>
    <row r="193" spans="1:26" ht="318" x14ac:dyDescent="0.25">
      <c r="A193" s="480"/>
      <c r="B193" s="456"/>
      <c r="C193" s="456"/>
      <c r="D193" s="456"/>
      <c r="E193" s="453" t="s">
        <v>613</v>
      </c>
      <c r="F193" s="454" t="s">
        <v>395</v>
      </c>
      <c r="G193" s="121">
        <v>12</v>
      </c>
      <c r="H193" s="26">
        <v>12</v>
      </c>
      <c r="I193" s="124">
        <f t="shared" si="94"/>
        <v>1</v>
      </c>
      <c r="J193" s="455" t="s">
        <v>614</v>
      </c>
      <c r="K193" s="119">
        <f t="shared" si="87"/>
        <v>1</v>
      </c>
      <c r="L193" s="121"/>
      <c r="M193" s="121"/>
      <c r="N193" s="124">
        <f t="shared" si="88"/>
        <v>0</v>
      </c>
      <c r="O193" s="106"/>
      <c r="P193" s="123"/>
      <c r="Q193" s="121"/>
      <c r="R193" s="121"/>
      <c r="S193" s="124"/>
      <c r="T193" s="124"/>
      <c r="U193" s="123"/>
      <c r="V193" s="121"/>
      <c r="W193" s="121"/>
      <c r="X193" s="124">
        <v>1</v>
      </c>
      <c r="Y193" s="120"/>
      <c r="Z193" s="123">
        <v>1</v>
      </c>
    </row>
    <row r="194" spans="1:26" ht="76.5" customHeight="1" x14ac:dyDescent="0.25">
      <c r="A194" s="480"/>
      <c r="B194" s="452" t="s">
        <v>615</v>
      </c>
      <c r="C194" s="452" t="s">
        <v>616</v>
      </c>
      <c r="D194" s="452" t="s">
        <v>617</v>
      </c>
      <c r="E194" s="453" t="s">
        <v>618</v>
      </c>
      <c r="F194" s="454" t="s">
        <v>395</v>
      </c>
      <c r="G194" s="121">
        <v>211</v>
      </c>
      <c r="H194" s="26">
        <v>211</v>
      </c>
      <c r="I194" s="124">
        <f t="shared" si="94"/>
        <v>1</v>
      </c>
      <c r="J194" s="455" t="s">
        <v>619</v>
      </c>
      <c r="K194" s="119">
        <f t="shared" si="87"/>
        <v>1</v>
      </c>
      <c r="L194" s="121"/>
      <c r="M194" s="121"/>
      <c r="N194" s="124">
        <f t="shared" si="88"/>
        <v>0</v>
      </c>
      <c r="O194" s="106"/>
      <c r="P194" s="123">
        <f t="shared" si="89"/>
        <v>1</v>
      </c>
      <c r="Q194" s="121"/>
      <c r="R194" s="121"/>
      <c r="S194" s="124">
        <f t="shared" si="90"/>
        <v>0</v>
      </c>
      <c r="T194" s="120"/>
      <c r="U194" s="123">
        <f t="shared" si="91"/>
        <v>1</v>
      </c>
      <c r="V194" s="121"/>
      <c r="W194" s="121"/>
      <c r="X194" s="124">
        <f t="shared" si="92"/>
        <v>0</v>
      </c>
      <c r="Y194" s="120"/>
      <c r="Z194" s="123">
        <f t="shared" si="93"/>
        <v>1</v>
      </c>
    </row>
    <row r="195" spans="1:26" ht="409.5" x14ac:dyDescent="0.25">
      <c r="A195" s="480"/>
      <c r="B195" s="456"/>
      <c r="C195" s="456"/>
      <c r="D195" s="456"/>
      <c r="E195" s="457" t="s">
        <v>620</v>
      </c>
      <c r="F195" s="120" t="s">
        <v>395</v>
      </c>
      <c r="G195" s="121">
        <v>119</v>
      </c>
      <c r="H195" s="26">
        <v>119</v>
      </c>
      <c r="I195" s="124">
        <f t="shared" si="94"/>
        <v>1</v>
      </c>
      <c r="J195" s="106" t="s">
        <v>621</v>
      </c>
      <c r="K195" s="123">
        <f t="shared" si="87"/>
        <v>1</v>
      </c>
      <c r="L195" s="121"/>
      <c r="M195" s="121"/>
      <c r="N195" s="124">
        <f t="shared" si="88"/>
        <v>0</v>
      </c>
      <c r="O195" s="106"/>
      <c r="P195" s="123">
        <f t="shared" si="89"/>
        <v>1</v>
      </c>
      <c r="Q195" s="121"/>
      <c r="R195" s="121"/>
      <c r="S195" s="124"/>
      <c r="T195" s="120"/>
      <c r="U195" s="123">
        <f t="shared" si="91"/>
        <v>1</v>
      </c>
      <c r="V195" s="121"/>
      <c r="W195" s="121"/>
      <c r="X195" s="124">
        <f t="shared" si="92"/>
        <v>0</v>
      </c>
      <c r="Y195" s="120"/>
      <c r="Z195" s="123">
        <f t="shared" si="93"/>
        <v>1</v>
      </c>
    </row>
    <row r="196" spans="1:26" ht="63.75" customHeight="1" x14ac:dyDescent="0.25">
      <c r="A196" s="480"/>
      <c r="B196" s="458" t="s">
        <v>622</v>
      </c>
      <c r="C196" s="458" t="s">
        <v>623</v>
      </c>
      <c r="D196" s="458" t="s">
        <v>624</v>
      </c>
      <c r="E196" s="453" t="s">
        <v>625</v>
      </c>
      <c r="F196" s="120" t="s">
        <v>395</v>
      </c>
      <c r="G196" s="121">
        <v>40</v>
      </c>
      <c r="H196" s="26">
        <v>40</v>
      </c>
      <c r="I196" s="124">
        <f t="shared" si="94"/>
        <v>1</v>
      </c>
      <c r="J196" s="106" t="s">
        <v>626</v>
      </c>
      <c r="K196" s="123">
        <f t="shared" si="87"/>
        <v>1</v>
      </c>
      <c r="L196" s="121"/>
      <c r="M196" s="121"/>
      <c r="N196" s="124">
        <f t="shared" si="88"/>
        <v>0</v>
      </c>
      <c r="O196" s="106"/>
      <c r="P196" s="123">
        <f t="shared" si="89"/>
        <v>1</v>
      </c>
      <c r="Q196" s="121"/>
      <c r="R196" s="121"/>
      <c r="S196" s="124">
        <f>IFERROR((Q196/R196),0)</f>
        <v>0</v>
      </c>
      <c r="T196" s="120"/>
      <c r="U196" s="123">
        <f t="shared" si="91"/>
        <v>1</v>
      </c>
      <c r="V196" s="121"/>
      <c r="W196" s="121"/>
      <c r="X196" s="124">
        <f t="shared" si="92"/>
        <v>0</v>
      </c>
      <c r="Y196" s="120"/>
      <c r="Z196" s="123">
        <f>IFERROR(IF(F196="Según demanda",(V196+Q196+L196+G196)/(H196+M196+R196+W196),(V196+Q196+L196+G196)/F196),0)</f>
        <v>1</v>
      </c>
    </row>
    <row r="197" spans="1:26" ht="57" x14ac:dyDescent="0.25">
      <c r="A197" s="481"/>
      <c r="B197" s="459"/>
      <c r="C197" s="459"/>
      <c r="D197" s="459"/>
      <c r="E197" s="453" t="s">
        <v>627</v>
      </c>
      <c r="F197" s="120" t="s">
        <v>395</v>
      </c>
      <c r="G197" s="121">
        <v>40</v>
      </c>
      <c r="H197" s="121">
        <v>40</v>
      </c>
      <c r="I197" s="124">
        <f t="shared" si="94"/>
        <v>1</v>
      </c>
      <c r="J197" s="106" t="s">
        <v>628</v>
      </c>
      <c r="K197" s="123">
        <f t="shared" si="87"/>
        <v>1</v>
      </c>
      <c r="L197" s="121"/>
      <c r="M197" s="121"/>
      <c r="N197" s="124">
        <f t="shared" si="88"/>
        <v>0</v>
      </c>
      <c r="O197" s="106"/>
      <c r="P197" s="123">
        <f t="shared" si="89"/>
        <v>1</v>
      </c>
      <c r="Q197" s="121"/>
      <c r="R197" s="121"/>
      <c r="S197" s="124">
        <f t="shared" si="90"/>
        <v>0</v>
      </c>
      <c r="T197" s="120"/>
      <c r="U197" s="123">
        <f t="shared" si="91"/>
        <v>1</v>
      </c>
      <c r="V197" s="121"/>
      <c r="W197" s="121"/>
      <c r="X197" s="124">
        <f t="shared" si="92"/>
        <v>0</v>
      </c>
      <c r="Y197" s="120"/>
      <c r="Z197" s="123">
        <f t="shared" si="93"/>
        <v>1</v>
      </c>
    </row>
    <row r="198" spans="1:26" ht="89.25" customHeight="1" x14ac:dyDescent="0.25">
      <c r="A198" s="479" t="s">
        <v>366</v>
      </c>
      <c r="B198" s="460" t="s">
        <v>629</v>
      </c>
      <c r="C198" s="461" t="s">
        <v>630</v>
      </c>
      <c r="D198" s="29" t="s">
        <v>631</v>
      </c>
      <c r="E198" s="29" t="s">
        <v>632</v>
      </c>
      <c r="F198" s="120">
        <v>1</v>
      </c>
      <c r="G198" s="121">
        <v>1</v>
      </c>
      <c r="H198" s="121">
        <v>1</v>
      </c>
      <c r="I198" s="124">
        <f t="shared" si="94"/>
        <v>1</v>
      </c>
      <c r="J198" s="106" t="s">
        <v>633</v>
      </c>
      <c r="K198" s="123">
        <f t="shared" si="87"/>
        <v>1</v>
      </c>
      <c r="L198" s="121"/>
      <c r="M198" s="121"/>
      <c r="N198" s="124">
        <f t="shared" si="88"/>
        <v>0</v>
      </c>
      <c r="O198" s="106"/>
      <c r="P198" s="123">
        <f t="shared" si="89"/>
        <v>1</v>
      </c>
      <c r="Q198" s="121"/>
      <c r="R198" s="121"/>
      <c r="S198" s="124">
        <f t="shared" si="90"/>
        <v>0</v>
      </c>
      <c r="T198" s="120"/>
      <c r="U198" s="123">
        <f t="shared" si="91"/>
        <v>1</v>
      </c>
      <c r="V198" s="121"/>
      <c r="W198" s="121"/>
      <c r="X198" s="124">
        <f t="shared" si="92"/>
        <v>0</v>
      </c>
      <c r="Y198" s="120"/>
      <c r="Z198" s="123">
        <f t="shared" si="93"/>
        <v>1</v>
      </c>
    </row>
    <row r="199" spans="1:26" ht="127.5" customHeight="1" x14ac:dyDescent="0.25">
      <c r="A199" s="481"/>
      <c r="B199" s="29" t="s">
        <v>634</v>
      </c>
      <c r="C199" s="461" t="s">
        <v>635</v>
      </c>
      <c r="D199" s="457" t="s">
        <v>636</v>
      </c>
      <c r="E199" s="29" t="s">
        <v>632</v>
      </c>
      <c r="F199" s="120">
        <v>0</v>
      </c>
      <c r="G199" s="121">
        <v>0</v>
      </c>
      <c r="H199" s="121">
        <v>0</v>
      </c>
      <c r="I199" s="124">
        <f t="shared" si="94"/>
        <v>0</v>
      </c>
      <c r="J199" s="106" t="s">
        <v>637</v>
      </c>
      <c r="K199" s="123">
        <f t="shared" si="87"/>
        <v>0</v>
      </c>
      <c r="L199" s="121"/>
      <c r="M199" s="121"/>
      <c r="N199" s="124">
        <f t="shared" si="88"/>
        <v>0</v>
      </c>
      <c r="O199" s="106"/>
      <c r="P199" s="123">
        <f t="shared" si="89"/>
        <v>0</v>
      </c>
      <c r="Q199" s="121"/>
      <c r="R199" s="121"/>
      <c r="S199" s="124">
        <f t="shared" si="90"/>
        <v>0</v>
      </c>
      <c r="T199" s="120"/>
      <c r="U199" s="123">
        <f t="shared" si="91"/>
        <v>0</v>
      </c>
      <c r="V199" s="121"/>
      <c r="W199" s="121"/>
      <c r="X199" s="124">
        <f t="shared" si="92"/>
        <v>0</v>
      </c>
      <c r="Y199" s="120"/>
      <c r="Z199" s="123">
        <f>IFERROR(IF(F199="Según demanda",(V199+Q199+L199+G199)/(H199+M199+R199+W199),(V199+Q199+L199+G199)/F199),0)</f>
        <v>0</v>
      </c>
    </row>
    <row r="200" spans="1:26" ht="63.75" customHeight="1" x14ac:dyDescent="0.25">
      <c r="A200" s="482" t="s">
        <v>367</v>
      </c>
      <c r="B200" s="397" t="s">
        <v>638</v>
      </c>
      <c r="C200" s="461" t="s">
        <v>639</v>
      </c>
      <c r="D200" s="462" t="s">
        <v>640</v>
      </c>
      <c r="E200" s="29" t="s">
        <v>641</v>
      </c>
      <c r="F200" s="120" t="s">
        <v>395</v>
      </c>
      <c r="G200" s="121">
        <v>39</v>
      </c>
      <c r="H200" s="121">
        <v>39</v>
      </c>
      <c r="I200" s="124">
        <f t="shared" si="94"/>
        <v>1</v>
      </c>
      <c r="J200" s="463" t="s">
        <v>642</v>
      </c>
      <c r="K200" s="123">
        <f t="shared" si="87"/>
        <v>1</v>
      </c>
      <c r="L200" s="121"/>
      <c r="M200" s="121"/>
      <c r="N200" s="124">
        <f t="shared" si="88"/>
        <v>0</v>
      </c>
      <c r="O200" s="106"/>
      <c r="P200" s="123">
        <f t="shared" si="89"/>
        <v>1</v>
      </c>
      <c r="Q200" s="121"/>
      <c r="R200" s="121"/>
      <c r="S200" s="124">
        <f t="shared" si="90"/>
        <v>0</v>
      </c>
      <c r="T200" s="120"/>
      <c r="U200" s="123">
        <f t="shared" si="91"/>
        <v>1</v>
      </c>
      <c r="V200" s="121"/>
      <c r="W200" s="121"/>
      <c r="X200" s="124">
        <f t="shared" si="92"/>
        <v>0</v>
      </c>
      <c r="Y200" s="120"/>
      <c r="Z200" s="123">
        <f t="shared" si="93"/>
        <v>1</v>
      </c>
    </row>
    <row r="201" spans="1:26" ht="114.75" customHeight="1" x14ac:dyDescent="0.25">
      <c r="A201" s="483" t="s">
        <v>368</v>
      </c>
      <c r="B201" s="29" t="s">
        <v>643</v>
      </c>
      <c r="C201" s="461" t="s">
        <v>644</v>
      </c>
      <c r="D201" s="462" t="s">
        <v>640</v>
      </c>
      <c r="E201" s="29" t="s">
        <v>645</v>
      </c>
      <c r="F201" s="120" t="s">
        <v>395</v>
      </c>
      <c r="G201" s="121">
        <v>40</v>
      </c>
      <c r="H201" s="26">
        <v>40</v>
      </c>
      <c r="I201" s="124">
        <f t="shared" si="94"/>
        <v>1</v>
      </c>
      <c r="J201" s="106" t="s">
        <v>646</v>
      </c>
      <c r="K201" s="123">
        <f t="shared" si="87"/>
        <v>1</v>
      </c>
      <c r="L201" s="121"/>
      <c r="M201" s="121"/>
      <c r="N201" s="124">
        <f t="shared" si="88"/>
        <v>0</v>
      </c>
      <c r="O201" s="106"/>
      <c r="P201" s="123">
        <f t="shared" si="89"/>
        <v>1</v>
      </c>
      <c r="Q201" s="121"/>
      <c r="R201" s="121"/>
      <c r="S201" s="124">
        <f t="shared" si="90"/>
        <v>0</v>
      </c>
      <c r="T201" s="120"/>
      <c r="U201" s="123">
        <f t="shared" si="91"/>
        <v>1</v>
      </c>
      <c r="V201" s="121"/>
      <c r="W201" s="121"/>
      <c r="X201" s="124">
        <f t="shared" si="92"/>
        <v>0</v>
      </c>
      <c r="Y201" s="120"/>
      <c r="Z201" s="123">
        <f t="shared" si="93"/>
        <v>1</v>
      </c>
    </row>
    <row r="202" spans="1:26" ht="102" customHeight="1" x14ac:dyDescent="0.25">
      <c r="A202" s="483" t="s">
        <v>369</v>
      </c>
      <c r="B202" s="29" t="s">
        <v>647</v>
      </c>
      <c r="C202" s="461" t="s">
        <v>648</v>
      </c>
      <c r="D202" s="462" t="s">
        <v>649</v>
      </c>
      <c r="E202" s="29" t="s">
        <v>650</v>
      </c>
      <c r="F202" s="120" t="s">
        <v>395</v>
      </c>
      <c r="G202" s="121">
        <v>40</v>
      </c>
      <c r="H202" s="121">
        <v>40</v>
      </c>
      <c r="I202" s="124">
        <f t="shared" si="94"/>
        <v>1</v>
      </c>
      <c r="J202" s="106" t="s">
        <v>651</v>
      </c>
      <c r="K202" s="123">
        <f t="shared" si="87"/>
        <v>1</v>
      </c>
      <c r="L202" s="121"/>
      <c r="M202" s="121"/>
      <c r="N202" s="124">
        <f t="shared" si="88"/>
        <v>0</v>
      </c>
      <c r="O202" s="106"/>
      <c r="P202" s="123">
        <f t="shared" si="89"/>
        <v>1</v>
      </c>
      <c r="Q202" s="121"/>
      <c r="R202" s="121"/>
      <c r="S202" s="124">
        <f t="shared" si="90"/>
        <v>0</v>
      </c>
      <c r="T202" s="120"/>
      <c r="U202" s="123">
        <f t="shared" si="91"/>
        <v>1</v>
      </c>
      <c r="V202" s="121"/>
      <c r="W202" s="121"/>
      <c r="X202" s="124">
        <f t="shared" si="92"/>
        <v>0</v>
      </c>
      <c r="Y202" s="120"/>
      <c r="Z202" s="123">
        <f>IFERROR(IF(F202="Según demanda",(V202+Q202+L202+G202)/(H202+M202+R202+W202),(V202+Q202+L202+G202)/F202),0)</f>
        <v>1</v>
      </c>
    </row>
    <row r="203" spans="1:26" ht="76.5" customHeight="1" x14ac:dyDescent="0.25">
      <c r="A203" s="479" t="s">
        <v>73</v>
      </c>
      <c r="B203" s="452" t="s">
        <v>652</v>
      </c>
      <c r="C203" s="464" t="s">
        <v>653</v>
      </c>
      <c r="D203" s="464" t="s">
        <v>654</v>
      </c>
      <c r="E203" s="29" t="s">
        <v>655</v>
      </c>
      <c r="F203" s="120" t="s">
        <v>395</v>
      </c>
      <c r="G203" s="465">
        <v>1119</v>
      </c>
      <c r="H203" s="465">
        <v>1119</v>
      </c>
      <c r="I203" s="118">
        <f t="shared" si="94"/>
        <v>1</v>
      </c>
      <c r="J203" s="106" t="s">
        <v>656</v>
      </c>
      <c r="K203" s="119">
        <f t="shared" si="87"/>
        <v>1</v>
      </c>
      <c r="L203" s="108"/>
      <c r="M203" s="108"/>
      <c r="N203" s="124">
        <f t="shared" si="88"/>
        <v>0</v>
      </c>
      <c r="O203" s="120"/>
      <c r="P203" s="123">
        <f t="shared" si="89"/>
        <v>1</v>
      </c>
      <c r="Q203" s="121"/>
      <c r="R203" s="121"/>
      <c r="S203" s="124">
        <f t="shared" si="90"/>
        <v>0</v>
      </c>
      <c r="T203" s="466"/>
      <c r="U203" s="123">
        <f t="shared" si="91"/>
        <v>1</v>
      </c>
      <c r="V203" s="121"/>
      <c r="W203" s="121"/>
      <c r="X203" s="124">
        <f t="shared" si="92"/>
        <v>0</v>
      </c>
      <c r="Y203" s="120"/>
      <c r="Z203" s="123">
        <f t="shared" si="93"/>
        <v>1</v>
      </c>
    </row>
    <row r="204" spans="1:26" ht="156.75" x14ac:dyDescent="0.25">
      <c r="A204" s="480"/>
      <c r="B204" s="467"/>
      <c r="C204" s="468"/>
      <c r="D204" s="468"/>
      <c r="E204" s="29" t="s">
        <v>657</v>
      </c>
      <c r="F204" s="120" t="s">
        <v>395</v>
      </c>
      <c r="G204" s="465">
        <v>1562</v>
      </c>
      <c r="H204" s="469">
        <v>1562</v>
      </c>
      <c r="I204" s="118">
        <f t="shared" si="94"/>
        <v>1</v>
      </c>
      <c r="J204" s="106" t="s">
        <v>658</v>
      </c>
      <c r="K204" s="119">
        <f t="shared" si="87"/>
        <v>1</v>
      </c>
      <c r="L204" s="121"/>
      <c r="M204" s="121"/>
      <c r="N204" s="124">
        <f t="shared" si="88"/>
        <v>0</v>
      </c>
      <c r="O204" s="106"/>
      <c r="P204" s="123">
        <f t="shared" si="89"/>
        <v>1</v>
      </c>
      <c r="Q204" s="121"/>
      <c r="R204" s="121"/>
      <c r="S204" s="124">
        <f t="shared" si="90"/>
        <v>0</v>
      </c>
      <c r="T204" s="466"/>
      <c r="U204" s="123">
        <f t="shared" si="91"/>
        <v>1</v>
      </c>
      <c r="V204" s="121"/>
      <c r="W204" s="121"/>
      <c r="X204" s="124">
        <f t="shared" si="92"/>
        <v>0</v>
      </c>
      <c r="Y204" s="120"/>
      <c r="Z204" s="123">
        <f>IFERROR(IF(F204="Según demanda",(V204+Q204+L204+G204)/(H204+M204+R204+W204),(V204+Q204+L204+G204)/F204),0)</f>
        <v>1</v>
      </c>
    </row>
    <row r="205" spans="1:26" ht="285" x14ac:dyDescent="0.25">
      <c r="A205" s="481"/>
      <c r="B205" s="456"/>
      <c r="C205" s="470"/>
      <c r="D205" s="470"/>
      <c r="E205" s="29" t="s">
        <v>659</v>
      </c>
      <c r="F205" s="120" t="s">
        <v>395</v>
      </c>
      <c r="G205" s="465">
        <v>1235</v>
      </c>
      <c r="H205" s="469">
        <v>1235</v>
      </c>
      <c r="I205" s="118">
        <f t="shared" si="94"/>
        <v>1</v>
      </c>
      <c r="J205" s="106" t="s">
        <v>660</v>
      </c>
      <c r="K205" s="119">
        <f t="shared" si="87"/>
        <v>1</v>
      </c>
      <c r="L205" s="121"/>
      <c r="M205" s="121"/>
      <c r="N205" s="124">
        <f t="shared" si="88"/>
        <v>0</v>
      </c>
      <c r="O205" s="106"/>
      <c r="P205" s="123">
        <f t="shared" si="89"/>
        <v>1</v>
      </c>
      <c r="Q205" s="121"/>
      <c r="R205" s="121"/>
      <c r="S205" s="124">
        <f t="shared" si="90"/>
        <v>0</v>
      </c>
      <c r="T205" s="466"/>
      <c r="U205" s="123">
        <f t="shared" si="91"/>
        <v>1</v>
      </c>
      <c r="V205" s="121"/>
      <c r="W205" s="121"/>
      <c r="X205" s="124">
        <f t="shared" si="92"/>
        <v>0</v>
      </c>
      <c r="Y205" s="120"/>
      <c r="Z205" s="123">
        <f t="shared" si="93"/>
        <v>1</v>
      </c>
    </row>
  </sheetData>
  <protectedRanges>
    <protectedRange sqref="M100:M114" name="Rango2_2"/>
    <protectedRange sqref="L172:M182" name="Rango1_3_1"/>
    <protectedRange sqref="R100:R114" name="Rango2_3_1"/>
    <protectedRange sqref="R172:R182" name="Rango1_5_1_1_1"/>
    <protectedRange sqref="W183" name="Rango1_6_1_1_1"/>
    <protectedRange sqref="W172:W182" name="Rango1_6_1_1_2"/>
    <protectedRange sqref="W100:W114" name="Rango2_4_2"/>
    <protectedRange sqref="F98:F99" name="Rango2_3_3"/>
    <protectedRange sqref="H98:H99" name="Rango2_1_1_3_2"/>
    <protectedRange sqref="M98:M99" name="Rango2_2_2"/>
    <protectedRange sqref="R98:R99" name="Rango2_3_1_2"/>
    <protectedRange sqref="W98:W99" name="Rango2_4_2_2"/>
    <protectedRange sqref="B94" name="Rango1_5_2_1"/>
    <protectedRange sqref="B96" name="Rango1_1_1_2_1"/>
    <protectedRange sqref="B98" name="Rango1_6_1_2_1"/>
    <protectedRange sqref="C98" name="Rango1_9_3_1"/>
    <protectedRange sqref="B99" name="Rango1_6_2_2_1"/>
    <protectedRange sqref="C99" name="Rango1_9_1_2_1"/>
    <protectedRange sqref="B97" name="Rango1_1_2_2_1"/>
    <protectedRange sqref="C97" name="Rango1_1_3_1_2_1"/>
    <protectedRange sqref="C194:C196" name="Rango1_1_1_1_1_1"/>
    <protectedRange sqref="C198" name="Rango1_1_1_1_1_2"/>
    <protectedRange sqref="F172:F181" name="Rango1_2_2_1_1_1_1"/>
    <protectedRange sqref="G172:H181" name="Rango1_3_1_1_1_1"/>
    <protectedRange sqref="H100 H103:H114" name="Rango2_1_1_3_1"/>
    <protectedRange sqref="B100:B102 B105:B114" name="Rango1_2_1_2"/>
    <protectedRange sqref="C100:C114" name="Rango1"/>
    <protectedRange sqref="D100:D114" name="Rango1_1"/>
    <protectedRange sqref="B152:B155" name="Rango1_2_2_3"/>
    <protectedRange sqref="C152:C155" name="Rango1_1_2_3"/>
    <protectedRange sqref="B156:B160" name="Rango1_2_2_1_1"/>
    <protectedRange sqref="C156:C160" name="Rango1_1_2_1_1"/>
    <protectedRange sqref="C161:C162" name="Rango1_1_2_2_1_2"/>
    <protectedRange sqref="B161:B162" name="Rango1_2_2_2_1"/>
    <protectedRange sqref="B163" name="Rango1_5_2_2_1"/>
    <protectedRange sqref="C163" name="Rango1_5_2_3_1"/>
    <protectedRange sqref="B165:C165" name="Rango1_5_2_4_1"/>
    <protectedRange sqref="B166:C166" name="Rango1_5_2_5_1"/>
    <protectedRange sqref="B167:C168" name="Rango1_5_2_7_1_1"/>
    <protectedRange sqref="B169:C169" name="Rango1_5_2_8_1_1"/>
  </protectedRanges>
  <mergeCells count="301">
    <mergeCell ref="C148:C149"/>
    <mergeCell ref="J146:J149"/>
    <mergeCell ref="K146:K149"/>
    <mergeCell ref="D149:D151"/>
    <mergeCell ref="E150:E151"/>
    <mergeCell ref="F150:F151"/>
    <mergeCell ref="G150:G151"/>
    <mergeCell ref="H150:H151"/>
    <mergeCell ref="I150:I151"/>
    <mergeCell ref="J150:J151"/>
    <mergeCell ref="K150:K151"/>
    <mergeCell ref="I121:I122"/>
    <mergeCell ref="J121:J122"/>
    <mergeCell ref="K121:K122"/>
    <mergeCell ref="A126:A134"/>
    <mergeCell ref="D128:D130"/>
    <mergeCell ref="B129:B131"/>
    <mergeCell ref="D131:D133"/>
    <mergeCell ref="B132:B134"/>
    <mergeCell ref="D134:D139"/>
    <mergeCell ref="A135:A140"/>
    <mergeCell ref="B135:B140"/>
    <mergeCell ref="C138:C139"/>
    <mergeCell ref="C125:C127"/>
    <mergeCell ref="D125:D127"/>
    <mergeCell ref="B126:B128"/>
    <mergeCell ref="C123:C124"/>
    <mergeCell ref="D123:D124"/>
    <mergeCell ref="E123:E124"/>
    <mergeCell ref="F123:F124"/>
    <mergeCell ref="G123:G124"/>
    <mergeCell ref="H123:H124"/>
    <mergeCell ref="I123:I124"/>
    <mergeCell ref="J123:J124"/>
    <mergeCell ref="K123:K124"/>
    <mergeCell ref="A45:A50"/>
    <mergeCell ref="C119:C120"/>
    <mergeCell ref="D119:D120"/>
    <mergeCell ref="E119:E120"/>
    <mergeCell ref="F119:F120"/>
    <mergeCell ref="G119:G120"/>
    <mergeCell ref="H119:H120"/>
    <mergeCell ref="I119:I120"/>
    <mergeCell ref="J119:J120"/>
    <mergeCell ref="A51:A63"/>
    <mergeCell ref="B51:B53"/>
    <mergeCell ref="B54:B56"/>
    <mergeCell ref="A117:A119"/>
    <mergeCell ref="D80:D81"/>
    <mergeCell ref="E80:E81"/>
    <mergeCell ref="F80:F81"/>
    <mergeCell ref="G80:G81"/>
    <mergeCell ref="S148:S149"/>
    <mergeCell ref="T148:T149"/>
    <mergeCell ref="U148:U149"/>
    <mergeCell ref="L148:L149"/>
    <mergeCell ref="M148:M149"/>
    <mergeCell ref="N148:N149"/>
    <mergeCell ref="O148:O149"/>
    <mergeCell ref="P148:P149"/>
    <mergeCell ref="Q148:Q149"/>
    <mergeCell ref="R148:R149"/>
    <mergeCell ref="T135:T137"/>
    <mergeCell ref="U135:U137"/>
    <mergeCell ref="L135:L137"/>
    <mergeCell ref="M135:M137"/>
    <mergeCell ref="N135:N137"/>
    <mergeCell ref="O135:O137"/>
    <mergeCell ref="P135:P137"/>
    <mergeCell ref="Q135:Q137"/>
    <mergeCell ref="R135:R137"/>
    <mergeCell ref="S135:S137"/>
    <mergeCell ref="L131:L132"/>
    <mergeCell ref="M131:M132"/>
    <mergeCell ref="N131:N132"/>
    <mergeCell ref="P131:P132"/>
    <mergeCell ref="Q131:Q132"/>
    <mergeCell ref="R131:R132"/>
    <mergeCell ref="S131:S132"/>
    <mergeCell ref="T131:T132"/>
    <mergeCell ref="L129:L130"/>
    <mergeCell ref="M129:M130"/>
    <mergeCell ref="N129:N130"/>
    <mergeCell ref="O129:O130"/>
    <mergeCell ref="E138:E139"/>
    <mergeCell ref="A141:A145"/>
    <mergeCell ref="B141:B145"/>
    <mergeCell ref="C141:C142"/>
    <mergeCell ref="D141:D144"/>
    <mergeCell ref="E141:E144"/>
    <mergeCell ref="F148:F149"/>
    <mergeCell ref="L133:L134"/>
    <mergeCell ref="M133:M134"/>
    <mergeCell ref="F141:F142"/>
    <mergeCell ref="G141:G144"/>
    <mergeCell ref="H141:H144"/>
    <mergeCell ref="I141:I144"/>
    <mergeCell ref="J141:J144"/>
    <mergeCell ref="K141:K144"/>
    <mergeCell ref="C143:C144"/>
    <mergeCell ref="F143:F144"/>
    <mergeCell ref="A146:A151"/>
    <mergeCell ref="B146:B151"/>
    <mergeCell ref="D146:D148"/>
    <mergeCell ref="E146:E149"/>
    <mergeCell ref="G146:G149"/>
    <mergeCell ref="H146:H149"/>
    <mergeCell ref="I146:I149"/>
    <mergeCell ref="N133:N134"/>
    <mergeCell ref="O133:O134"/>
    <mergeCell ref="P133:P134"/>
    <mergeCell ref="F138:F139"/>
    <mergeCell ref="G138:G139"/>
    <mergeCell ref="H138:H139"/>
    <mergeCell ref="I138:I139"/>
    <mergeCell ref="J138:J139"/>
    <mergeCell ref="K138:K139"/>
    <mergeCell ref="V135:V137"/>
    <mergeCell ref="W135:W137"/>
    <mergeCell ref="X135:X137"/>
    <mergeCell ref="Y135:Y137"/>
    <mergeCell ref="Z135:Z137"/>
    <mergeCell ref="V148:V149"/>
    <mergeCell ref="W148:W149"/>
    <mergeCell ref="X148:X149"/>
    <mergeCell ref="Y148:Y149"/>
    <mergeCell ref="Z148:Z149"/>
    <mergeCell ref="P129:P130"/>
    <mergeCell ref="Q129:Q130"/>
    <mergeCell ref="R129:R130"/>
    <mergeCell ref="Z129:Z130"/>
    <mergeCell ref="Q133:Q134"/>
    <mergeCell ref="R133:R134"/>
    <mergeCell ref="S133:S134"/>
    <mergeCell ref="T133:T134"/>
    <mergeCell ref="U133:U134"/>
    <mergeCell ref="S129:S130"/>
    <mergeCell ref="T129:T130"/>
    <mergeCell ref="U129:U130"/>
    <mergeCell ref="V129:V130"/>
    <mergeCell ref="W129:W130"/>
    <mergeCell ref="X129:X130"/>
    <mergeCell ref="Y129:Y130"/>
    <mergeCell ref="U131:U132"/>
    <mergeCell ref="Y131:Y132"/>
    <mergeCell ref="S122:S123"/>
    <mergeCell ref="T122:T123"/>
    <mergeCell ref="U122:U123"/>
    <mergeCell ref="Q124:Q125"/>
    <mergeCell ref="R124:R125"/>
    <mergeCell ref="S124:S125"/>
    <mergeCell ref="Z131:Z132"/>
    <mergeCell ref="V133:V134"/>
    <mergeCell ref="W133:W134"/>
    <mergeCell ref="X133:X134"/>
    <mergeCell ref="Y133:Y134"/>
    <mergeCell ref="Z133:Z134"/>
    <mergeCell ref="A198:A199"/>
    <mergeCell ref="B156:B160"/>
    <mergeCell ref="B152:B155"/>
    <mergeCell ref="B161:B162"/>
    <mergeCell ref="B170:B171"/>
    <mergeCell ref="V131:V132"/>
    <mergeCell ref="Y85:Y90"/>
    <mergeCell ref="Y91:Y93"/>
    <mergeCell ref="C203:C205"/>
    <mergeCell ref="D203:D205"/>
    <mergeCell ref="C192:C193"/>
    <mergeCell ref="D192:D193"/>
    <mergeCell ref="B194:B195"/>
    <mergeCell ref="C194:C195"/>
    <mergeCell ref="D194:D195"/>
    <mergeCell ref="B196:B197"/>
    <mergeCell ref="C196:C197"/>
    <mergeCell ref="D196:D197"/>
    <mergeCell ref="W131:W132"/>
    <mergeCell ref="X131:X132"/>
    <mergeCell ref="T120:T121"/>
    <mergeCell ref="U120:U121"/>
    <mergeCell ref="Q122:Q123"/>
    <mergeCell ref="R122:R123"/>
    <mergeCell ref="L120:L121"/>
    <mergeCell ref="L122:L123"/>
    <mergeCell ref="E121:E122"/>
    <mergeCell ref="N120:N121"/>
    <mergeCell ref="O120:O121"/>
    <mergeCell ref="N122:N123"/>
    <mergeCell ref="P122:P123"/>
    <mergeCell ref="N124:N125"/>
    <mergeCell ref="O124:O125"/>
    <mergeCell ref="P124:P125"/>
    <mergeCell ref="L124:L125"/>
    <mergeCell ref="M124:M125"/>
    <mergeCell ref="M120:M121"/>
    <mergeCell ref="M122:M123"/>
    <mergeCell ref="E125:E127"/>
    <mergeCell ref="F125:F127"/>
    <mergeCell ref="G125:G127"/>
    <mergeCell ref="H125:H127"/>
    <mergeCell ref="I125:I127"/>
    <mergeCell ref="J125:J127"/>
    <mergeCell ref="K125:K127"/>
    <mergeCell ref="F121:F122"/>
    <mergeCell ref="G121:G122"/>
    <mergeCell ref="H121:H122"/>
    <mergeCell ref="A1:C5"/>
    <mergeCell ref="A6:C6"/>
    <mergeCell ref="A7:A9"/>
    <mergeCell ref="Z80:Z81"/>
    <mergeCell ref="A82:A83"/>
    <mergeCell ref="B82:B83"/>
    <mergeCell ref="C82:C83"/>
    <mergeCell ref="D82:D83"/>
    <mergeCell ref="S80:S81"/>
    <mergeCell ref="T80:T81"/>
    <mergeCell ref="U80:U81"/>
    <mergeCell ref="V80:V81"/>
    <mergeCell ref="W80:W81"/>
    <mergeCell ref="N80:N81"/>
    <mergeCell ref="O80:O81"/>
    <mergeCell ref="P80:P81"/>
    <mergeCell ref="Q80:Q81"/>
    <mergeCell ref="H80:H81"/>
    <mergeCell ref="R80:R81"/>
    <mergeCell ref="I80:I81"/>
    <mergeCell ref="J80:J81"/>
    <mergeCell ref="K80:K81"/>
    <mergeCell ref="L80:L81"/>
    <mergeCell ref="M80:M81"/>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7:D9"/>
    <mergeCell ref="G7:K7"/>
    <mergeCell ref="J8:J9"/>
    <mergeCell ref="O8:O9"/>
    <mergeCell ref="P8:P9"/>
    <mergeCell ref="Q8:S8"/>
    <mergeCell ref="K8:K9"/>
    <mergeCell ref="G8:I8"/>
    <mergeCell ref="B167:B168"/>
    <mergeCell ref="C27:C28"/>
    <mergeCell ref="B16:B19"/>
    <mergeCell ref="B20:B21"/>
    <mergeCell ref="B22:B23"/>
    <mergeCell ref="X80:X81"/>
    <mergeCell ref="Y80:Y81"/>
    <mergeCell ref="T91:T93"/>
    <mergeCell ref="T85:T90"/>
    <mergeCell ref="J85:J90"/>
    <mergeCell ref="O85:O90"/>
    <mergeCell ref="D91:D93"/>
    <mergeCell ref="E91:E93"/>
    <mergeCell ref="J91:J93"/>
    <mergeCell ref="O91:O93"/>
    <mergeCell ref="T124:T125"/>
    <mergeCell ref="U124:U125"/>
    <mergeCell ref="Q120:Q121"/>
    <mergeCell ref="R120:R121"/>
    <mergeCell ref="S120:S121"/>
    <mergeCell ref="K119:K120"/>
    <mergeCell ref="C121:C122"/>
    <mergeCell ref="D121:D122"/>
    <mergeCell ref="B122:B123"/>
    <mergeCell ref="B27:B36"/>
    <mergeCell ref="B37:B44"/>
    <mergeCell ref="D28:D29"/>
    <mergeCell ref="B174:B176"/>
    <mergeCell ref="B177:B178"/>
    <mergeCell ref="B7:B9"/>
    <mergeCell ref="A190:A197"/>
    <mergeCell ref="B192:B193"/>
    <mergeCell ref="A203:A205"/>
    <mergeCell ref="B203:B205"/>
    <mergeCell ref="C7:C9"/>
    <mergeCell ref="A80:A81"/>
    <mergeCell ref="B80:B81"/>
    <mergeCell ref="C80:C81"/>
    <mergeCell ref="B85:B90"/>
    <mergeCell ref="A91:A93"/>
    <mergeCell ref="B91:B93"/>
    <mergeCell ref="B10:B12"/>
    <mergeCell ref="B13:B15"/>
    <mergeCell ref="B117:B119"/>
    <mergeCell ref="A120:A125"/>
    <mergeCell ref="B120:B121"/>
    <mergeCell ref="B124:B125"/>
    <mergeCell ref="C170:C171"/>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Q135:R135 Q138:R148 R104 L51:L52 L126:M126 Q129:R129 R131 M104:M106 W119 V129:W129 L185 Y127 M165 Q169:Q182 L183:M184 Q82:R96 M163 M160:M161 L152:L156 V169:W171 G82:H97 V172:V183 G190:H1048576 Q97:Q104 W131 V120:W120 W121:W122 M118:M120 O118 V133:W133 V135:W135 V138:W148 L160:L171 V10:W32 G10:H50 V82:W104 M122 M124 L82:M96 G64:H80 V64:W80 G182:H183 V150:W151 T118 R119 Q124:R124 Q120:R120 R122 V41:W59 V33:V40 W33:W36 L97:L106 L10:M50 V123:W127 L64:M80 M127:M129 T127 R128 O127 W128 M138:M148 Q150:R151 Q133:R133 M131 M133 Q126:R127 M135 G155:H156 V165:V166 M150:M153 Q152 V152:V153 R171 M171 M167:M168 V167:W167 Q167:R167 V107:W118 V160:V163 V155:V156 Q160:Q162 Q155 L107:M117 Q107:R118 Q165:Q166 M155:M156 G150:H150 H140:H141 J117 H121 H119 H123 H125 H128:H138 G145:H146 Q10:R80 Q183:R1048576 L186:M1048576 V184:W1048576 G109:H118 G152:H153 G165:H166 G160:H163 H187">
      <formula1>0</formula1>
    </dataValidation>
    <dataValidation type="decimal" operator="greaterThanOrEqual" allowBlank="1" showInputMessage="1" showErrorMessage="1" sqref="F172:F181">
      <formula1>-1000000000000</formula1>
    </dataValidation>
    <dataValidation type="decimal" operator="greaterThanOrEqual" allowBlank="1" showInputMessage="1" showErrorMessage="1" sqref="R172:R182 L179:M182 L172:L178 M173:M178 G172:G178 G179:H181 H173:H178 W172:W183">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39"/>
      <c r="B1" s="39"/>
      <c r="C1" s="280" t="s">
        <v>100</v>
      </c>
      <c r="D1" s="280"/>
      <c r="E1" s="280"/>
      <c r="F1" s="39"/>
      <c r="G1" s="39"/>
    </row>
    <row r="2" spans="1:7" ht="18" x14ac:dyDescent="0.25">
      <c r="A2" s="39"/>
      <c r="C2" s="280" t="s">
        <v>101</v>
      </c>
      <c r="D2" s="280"/>
      <c r="E2" s="280"/>
      <c r="F2" s="39"/>
      <c r="G2" s="39"/>
    </row>
    <row r="3" spans="1:7" ht="18" x14ac:dyDescent="0.25">
      <c r="A3" s="39"/>
      <c r="B3" s="39"/>
      <c r="C3" s="280" t="s">
        <v>102</v>
      </c>
      <c r="D3" s="280"/>
      <c r="E3" s="280"/>
      <c r="F3" s="39"/>
      <c r="G3" s="39"/>
    </row>
    <row r="4" spans="1:7" x14ac:dyDescent="0.25">
      <c r="A4" s="39"/>
      <c r="B4" s="39"/>
      <c r="C4" s="39"/>
      <c r="D4" s="39"/>
      <c r="E4" s="39"/>
      <c r="F4" s="39"/>
      <c r="G4" s="39"/>
    </row>
    <row r="5" spans="1:7" ht="27.75" x14ac:dyDescent="0.25">
      <c r="A5" s="39"/>
      <c r="B5" s="281" t="s">
        <v>103</v>
      </c>
      <c r="C5" s="281"/>
      <c r="D5" s="281"/>
      <c r="E5" s="281"/>
      <c r="F5" s="281"/>
      <c r="G5" s="281"/>
    </row>
    <row r="6" spans="1:7" ht="23.25" x14ac:dyDescent="0.25">
      <c r="A6" s="39"/>
      <c r="B6" s="282" t="s">
        <v>104</v>
      </c>
      <c r="C6" s="282"/>
      <c r="D6" s="282"/>
      <c r="E6" s="282"/>
      <c r="F6" s="282"/>
      <c r="G6" s="282"/>
    </row>
    <row r="7" spans="1:7" ht="31.5" x14ac:dyDescent="0.25">
      <c r="A7" s="39"/>
      <c r="B7" s="40" t="s">
        <v>105</v>
      </c>
      <c r="C7" s="283" t="s">
        <v>106</v>
      </c>
      <c r="D7" s="284"/>
      <c r="E7" s="40" t="s">
        <v>107</v>
      </c>
      <c r="F7" s="40" t="s">
        <v>108</v>
      </c>
      <c r="G7" s="40" t="s">
        <v>109</v>
      </c>
    </row>
    <row r="8" spans="1:7" ht="135" x14ac:dyDescent="0.25">
      <c r="A8" s="39"/>
      <c r="B8" s="41" t="s">
        <v>110</v>
      </c>
      <c r="C8" s="42">
        <v>1.1000000000000001</v>
      </c>
      <c r="D8" s="43" t="s">
        <v>111</v>
      </c>
      <c r="E8" s="43" t="s">
        <v>112</v>
      </c>
      <c r="F8" s="42" t="s">
        <v>113</v>
      </c>
      <c r="G8" s="42">
        <v>2018</v>
      </c>
    </row>
    <row r="9" spans="1:7" ht="210" x14ac:dyDescent="0.25">
      <c r="A9" s="39"/>
      <c r="B9" s="41"/>
      <c r="C9" s="42">
        <v>1.2</v>
      </c>
      <c r="D9" s="43" t="s">
        <v>114</v>
      </c>
      <c r="E9" s="43" t="s">
        <v>115</v>
      </c>
      <c r="F9" s="42" t="s">
        <v>116</v>
      </c>
      <c r="G9" s="42">
        <v>2018</v>
      </c>
    </row>
    <row r="10" spans="1:7" ht="270" x14ac:dyDescent="0.25">
      <c r="A10" s="39"/>
      <c r="B10" s="41"/>
      <c r="C10" s="42" t="s">
        <v>117</v>
      </c>
      <c r="D10" s="43" t="s">
        <v>118</v>
      </c>
      <c r="E10" s="43" t="s">
        <v>119</v>
      </c>
      <c r="F10" s="42" t="s">
        <v>120</v>
      </c>
      <c r="G10" s="42">
        <v>2018</v>
      </c>
    </row>
    <row r="11" spans="1:7" ht="75" x14ac:dyDescent="0.25">
      <c r="A11" s="39"/>
      <c r="B11" s="41"/>
      <c r="C11" s="42">
        <v>1.3</v>
      </c>
      <c r="D11" s="43" t="s">
        <v>121</v>
      </c>
      <c r="E11" s="43" t="s">
        <v>122</v>
      </c>
      <c r="F11" s="42" t="s">
        <v>123</v>
      </c>
      <c r="G11" s="42">
        <v>2018</v>
      </c>
    </row>
    <row r="12" spans="1:7" ht="150" x14ac:dyDescent="0.25">
      <c r="A12" s="39"/>
      <c r="B12" s="285" t="s">
        <v>124</v>
      </c>
      <c r="C12" s="42" t="s">
        <v>125</v>
      </c>
      <c r="D12" s="43" t="s">
        <v>126</v>
      </c>
      <c r="E12" s="43" t="s">
        <v>127</v>
      </c>
      <c r="F12" s="42" t="s">
        <v>128</v>
      </c>
      <c r="G12" s="42" t="s">
        <v>129</v>
      </c>
    </row>
    <row r="13" spans="1:7" ht="90" x14ac:dyDescent="0.25">
      <c r="A13" s="39"/>
      <c r="B13" s="285"/>
      <c r="C13" s="42" t="s">
        <v>130</v>
      </c>
      <c r="D13" s="43" t="s">
        <v>131</v>
      </c>
      <c r="E13" s="43" t="s">
        <v>132</v>
      </c>
      <c r="F13" s="42" t="s">
        <v>128</v>
      </c>
      <c r="G13" s="42" t="s">
        <v>133</v>
      </c>
    </row>
    <row r="14" spans="1:7" ht="90" x14ac:dyDescent="0.25">
      <c r="A14" s="39"/>
      <c r="B14" s="285"/>
      <c r="C14" s="42" t="s">
        <v>134</v>
      </c>
      <c r="D14" s="43" t="s">
        <v>135</v>
      </c>
      <c r="E14" s="43" t="s">
        <v>136</v>
      </c>
      <c r="F14" s="42" t="s">
        <v>128</v>
      </c>
      <c r="G14" s="42" t="s">
        <v>129</v>
      </c>
    </row>
    <row r="15" spans="1:7" ht="75" x14ac:dyDescent="0.25">
      <c r="A15" s="39"/>
      <c r="B15" s="285"/>
      <c r="C15" s="42" t="s">
        <v>137</v>
      </c>
      <c r="D15" s="43" t="s">
        <v>138</v>
      </c>
      <c r="E15" s="43" t="s">
        <v>139</v>
      </c>
      <c r="F15" s="42" t="s">
        <v>140</v>
      </c>
      <c r="G15" s="42" t="s">
        <v>141</v>
      </c>
    </row>
    <row r="16" spans="1:7" ht="180" x14ac:dyDescent="0.25">
      <c r="A16" s="39"/>
      <c r="B16" s="285"/>
      <c r="C16" s="42" t="s">
        <v>142</v>
      </c>
      <c r="D16" s="43" t="s">
        <v>143</v>
      </c>
      <c r="E16" s="43" t="s">
        <v>144</v>
      </c>
      <c r="F16" s="42" t="s">
        <v>140</v>
      </c>
      <c r="G16" s="42" t="s">
        <v>141</v>
      </c>
    </row>
    <row r="17" spans="1:7" ht="165" x14ac:dyDescent="0.25">
      <c r="A17" s="39"/>
      <c r="B17" s="286" t="s">
        <v>145</v>
      </c>
      <c r="C17" s="42" t="s">
        <v>146</v>
      </c>
      <c r="D17" s="43" t="s">
        <v>147</v>
      </c>
      <c r="E17" s="43" t="s">
        <v>148</v>
      </c>
      <c r="F17" s="42" t="s">
        <v>149</v>
      </c>
      <c r="G17" s="42" t="s">
        <v>141</v>
      </c>
    </row>
    <row r="18" spans="1:7" ht="135" x14ac:dyDescent="0.25">
      <c r="A18" s="39"/>
      <c r="B18" s="286"/>
      <c r="C18" s="42" t="s">
        <v>150</v>
      </c>
      <c r="D18" s="43" t="s">
        <v>151</v>
      </c>
      <c r="E18" s="43" t="s">
        <v>152</v>
      </c>
      <c r="F18" s="42" t="s">
        <v>153</v>
      </c>
      <c r="G18" s="42" t="s">
        <v>129</v>
      </c>
    </row>
    <row r="19" spans="1:7" ht="105" x14ac:dyDescent="0.25">
      <c r="A19" s="39"/>
      <c r="B19" s="286"/>
      <c r="C19" s="42" t="s">
        <v>154</v>
      </c>
      <c r="D19" s="43" t="s">
        <v>155</v>
      </c>
      <c r="E19" s="43" t="s">
        <v>156</v>
      </c>
      <c r="F19" s="42" t="s">
        <v>157</v>
      </c>
      <c r="G19" s="42" t="s">
        <v>141</v>
      </c>
    </row>
    <row r="20" spans="1:7" ht="105" x14ac:dyDescent="0.25">
      <c r="A20" s="39"/>
      <c r="B20" s="286"/>
      <c r="C20" s="42" t="s">
        <v>158</v>
      </c>
      <c r="D20" s="43" t="s">
        <v>159</v>
      </c>
      <c r="E20" s="43" t="s">
        <v>160</v>
      </c>
      <c r="F20" s="42" t="s">
        <v>161</v>
      </c>
      <c r="G20" s="42" t="s">
        <v>133</v>
      </c>
    </row>
    <row r="21" spans="1:7" ht="105" x14ac:dyDescent="0.25">
      <c r="A21" s="39"/>
      <c r="B21" s="286"/>
      <c r="C21" s="42" t="s">
        <v>162</v>
      </c>
      <c r="D21" s="43" t="s">
        <v>163</v>
      </c>
      <c r="E21" s="43" t="s">
        <v>164</v>
      </c>
      <c r="F21" s="42" t="s">
        <v>161</v>
      </c>
      <c r="G21" s="42" t="s">
        <v>133</v>
      </c>
    </row>
    <row r="22" spans="1:7" ht="210" x14ac:dyDescent="0.25">
      <c r="A22" s="39"/>
      <c r="B22" s="286"/>
      <c r="C22" s="42" t="s">
        <v>165</v>
      </c>
      <c r="D22" s="43" t="s">
        <v>166</v>
      </c>
      <c r="E22" s="43" t="s">
        <v>167</v>
      </c>
      <c r="F22" s="42" t="s">
        <v>168</v>
      </c>
      <c r="G22" s="42" t="s">
        <v>169</v>
      </c>
    </row>
    <row r="23" spans="1:7" ht="30" x14ac:dyDescent="0.25">
      <c r="A23" s="39"/>
      <c r="B23" s="286"/>
      <c r="C23" s="42" t="s">
        <v>170</v>
      </c>
      <c r="D23" s="43" t="s">
        <v>171</v>
      </c>
      <c r="E23" s="43" t="s">
        <v>172</v>
      </c>
      <c r="F23" s="42" t="s">
        <v>173</v>
      </c>
      <c r="G23" s="42" t="s">
        <v>129</v>
      </c>
    </row>
    <row r="24" spans="1:7" ht="165" x14ac:dyDescent="0.25">
      <c r="A24" s="39"/>
      <c r="B24" s="286"/>
      <c r="C24" s="42" t="s">
        <v>174</v>
      </c>
      <c r="D24" s="43" t="s">
        <v>175</v>
      </c>
      <c r="E24" s="43" t="s">
        <v>176</v>
      </c>
      <c r="F24" s="42" t="s">
        <v>177</v>
      </c>
      <c r="G24" s="42" t="s">
        <v>169</v>
      </c>
    </row>
    <row r="25" spans="1:7" ht="300" x14ac:dyDescent="0.25">
      <c r="A25" s="39"/>
      <c r="B25" s="286" t="s">
        <v>145</v>
      </c>
      <c r="C25" s="42" t="s">
        <v>178</v>
      </c>
      <c r="D25" s="43" t="s">
        <v>179</v>
      </c>
      <c r="E25" s="43" t="s">
        <v>180</v>
      </c>
      <c r="F25" s="42" t="s">
        <v>181</v>
      </c>
      <c r="G25" s="42" t="s">
        <v>169</v>
      </c>
    </row>
    <row r="26" spans="1:7" ht="90" x14ac:dyDescent="0.25">
      <c r="A26" s="39"/>
      <c r="B26" s="286"/>
      <c r="C26" s="42" t="s">
        <v>182</v>
      </c>
      <c r="D26" s="43" t="s">
        <v>183</v>
      </c>
      <c r="E26" s="43" t="s">
        <v>184</v>
      </c>
      <c r="F26" s="43" t="s">
        <v>185</v>
      </c>
      <c r="G26" s="42" t="s">
        <v>169</v>
      </c>
    </row>
    <row r="27" spans="1:7" ht="120" x14ac:dyDescent="0.25">
      <c r="A27" s="39"/>
      <c r="B27" s="287" t="s">
        <v>186</v>
      </c>
      <c r="C27" s="42" t="s">
        <v>187</v>
      </c>
      <c r="D27" s="43" t="s">
        <v>188</v>
      </c>
      <c r="E27" s="43" t="s">
        <v>189</v>
      </c>
      <c r="F27" s="42" t="s">
        <v>190</v>
      </c>
      <c r="G27" s="42">
        <v>2018</v>
      </c>
    </row>
    <row r="28" spans="1:7" ht="105" x14ac:dyDescent="0.25">
      <c r="A28" s="39"/>
      <c r="B28" s="288"/>
      <c r="C28" s="42" t="s">
        <v>191</v>
      </c>
      <c r="D28" s="43" t="s">
        <v>192</v>
      </c>
      <c r="E28" s="43" t="s">
        <v>193</v>
      </c>
      <c r="F28" s="42" t="s">
        <v>194</v>
      </c>
      <c r="G28" s="42">
        <v>2018</v>
      </c>
    </row>
    <row r="29" spans="1:7" ht="180" x14ac:dyDescent="0.25">
      <c r="A29" s="39"/>
      <c r="B29" s="44" t="s">
        <v>195</v>
      </c>
      <c r="C29" s="42" t="s">
        <v>196</v>
      </c>
      <c r="D29" s="43" t="s">
        <v>197</v>
      </c>
      <c r="E29" s="43" t="s">
        <v>198</v>
      </c>
      <c r="F29" s="42" t="s">
        <v>199</v>
      </c>
      <c r="G29" s="42">
        <v>2018</v>
      </c>
    </row>
    <row r="30" spans="1:7" ht="150" x14ac:dyDescent="0.25">
      <c r="A30" s="39"/>
      <c r="B30" s="45" t="s">
        <v>200</v>
      </c>
      <c r="C30" s="42" t="s">
        <v>201</v>
      </c>
      <c r="D30" s="43" t="s">
        <v>202</v>
      </c>
      <c r="E30" s="43" t="s">
        <v>203</v>
      </c>
      <c r="F30" s="42" t="s">
        <v>204</v>
      </c>
      <c r="G30" s="42">
        <v>2018</v>
      </c>
    </row>
    <row r="34" spans="1:17" x14ac:dyDescent="0.25">
      <c r="A34" s="46"/>
      <c r="B34" s="46"/>
      <c r="C34" s="46"/>
      <c r="D34" s="46"/>
      <c r="E34" s="46"/>
      <c r="F34" s="46"/>
      <c r="G34" s="46"/>
      <c r="H34" s="46"/>
      <c r="I34" s="46"/>
      <c r="J34" s="46"/>
      <c r="K34" s="46"/>
      <c r="L34" s="46"/>
      <c r="M34" s="46"/>
      <c r="N34" s="46"/>
      <c r="O34" s="46"/>
      <c r="P34" s="46"/>
      <c r="Q34" s="46"/>
    </row>
    <row r="35" spans="1:17" ht="15.75" x14ac:dyDescent="0.25">
      <c r="A35" s="289" t="s">
        <v>205</v>
      </c>
      <c r="B35" s="290"/>
      <c r="C35" s="290"/>
      <c r="D35" s="290"/>
      <c r="E35" s="290"/>
      <c r="F35" s="290"/>
      <c r="G35" s="290"/>
      <c r="H35" s="290"/>
      <c r="I35" s="290"/>
      <c r="J35" s="290"/>
      <c r="K35" s="290"/>
      <c r="L35" s="290"/>
      <c r="M35" s="290"/>
      <c r="N35" s="290"/>
      <c r="O35" s="290"/>
      <c r="P35" s="290"/>
      <c r="Q35" s="290"/>
    </row>
    <row r="36" spans="1:17" ht="15.75" x14ac:dyDescent="0.25">
      <c r="A36" s="47"/>
      <c r="B36" s="48"/>
      <c r="C36" s="48"/>
      <c r="D36" s="48"/>
      <c r="E36" s="48"/>
      <c r="F36" s="48"/>
      <c r="G36" s="48"/>
      <c r="H36" s="48"/>
      <c r="I36" s="48"/>
      <c r="J36" s="48"/>
      <c r="K36" s="48"/>
      <c r="L36" s="48"/>
      <c r="M36" s="46"/>
      <c r="N36" s="46"/>
      <c r="O36" s="46"/>
      <c r="P36" s="46"/>
      <c r="Q36" s="46"/>
    </row>
    <row r="37" spans="1:17" ht="15.75" x14ac:dyDescent="0.25">
      <c r="A37" s="49"/>
      <c r="B37" s="276" t="s">
        <v>206</v>
      </c>
      <c r="C37" s="276"/>
      <c r="D37" s="276"/>
      <c r="E37" s="276"/>
      <c r="F37" s="276"/>
      <c r="G37" s="277" t="s">
        <v>207</v>
      </c>
      <c r="H37" s="278"/>
      <c r="I37" s="278"/>
      <c r="J37" s="279"/>
      <c r="K37" s="49"/>
      <c r="L37" s="48"/>
      <c r="M37" s="46"/>
      <c r="N37" s="46"/>
      <c r="O37" s="46"/>
      <c r="P37" s="46"/>
      <c r="Q37" s="46"/>
    </row>
    <row r="38" spans="1:17" ht="25.5" x14ac:dyDescent="0.25">
      <c r="A38" s="50"/>
      <c r="B38" s="51"/>
      <c r="C38" s="51"/>
      <c r="D38" s="51"/>
      <c r="E38" s="51"/>
      <c r="F38" s="51"/>
      <c r="G38" s="51"/>
      <c r="H38" s="51"/>
      <c r="I38" s="52"/>
      <c r="J38" s="52"/>
      <c r="K38" s="51"/>
      <c r="L38" s="51"/>
      <c r="M38" s="46"/>
      <c r="N38" s="46"/>
      <c r="O38" s="46"/>
      <c r="P38" s="46"/>
      <c r="Q38" s="46"/>
    </row>
    <row r="39" spans="1:17" x14ac:dyDescent="0.25">
      <c r="A39" s="49"/>
      <c r="B39" s="276" t="s">
        <v>208</v>
      </c>
      <c r="C39" s="276"/>
      <c r="D39" s="276"/>
      <c r="E39" s="276"/>
      <c r="F39" s="276"/>
      <c r="G39" s="291" t="s">
        <v>209</v>
      </c>
      <c r="H39" s="292"/>
      <c r="I39" s="293"/>
      <c r="J39" s="53"/>
      <c r="K39" s="49"/>
      <c r="L39" s="54" t="s">
        <v>210</v>
      </c>
      <c r="M39" s="55" t="s">
        <v>211</v>
      </c>
      <c r="N39" s="46"/>
      <c r="O39" s="46"/>
      <c r="P39" s="46"/>
      <c r="Q39" s="46"/>
    </row>
    <row r="40" spans="1:17" ht="15.75" x14ac:dyDescent="0.25">
      <c r="A40" s="56"/>
      <c r="B40" s="57"/>
      <c r="C40" s="46"/>
      <c r="D40" s="46"/>
      <c r="E40" s="46"/>
      <c r="F40" s="58"/>
      <c r="G40" s="57"/>
      <c r="H40" s="57"/>
      <c r="I40" s="57"/>
      <c r="J40" s="58"/>
      <c r="K40" s="59"/>
      <c r="L40" s="58"/>
      <c r="M40" s="58"/>
      <c r="N40" s="46"/>
      <c r="O40" s="46"/>
      <c r="P40" s="46"/>
      <c r="Q40" s="46"/>
    </row>
    <row r="41" spans="1:17" ht="25.5" x14ac:dyDescent="0.25">
      <c r="A41" s="49"/>
      <c r="B41" s="276" t="s">
        <v>212</v>
      </c>
      <c r="C41" s="276"/>
      <c r="D41" s="276"/>
      <c r="E41" s="276"/>
      <c r="F41" s="276"/>
      <c r="G41" s="291" t="s">
        <v>213</v>
      </c>
      <c r="H41" s="292"/>
      <c r="I41" s="293"/>
      <c r="J41" s="60"/>
      <c r="K41" s="61"/>
      <c r="L41" s="54" t="s">
        <v>214</v>
      </c>
      <c r="M41" s="55">
        <v>2018</v>
      </c>
      <c r="N41" s="46"/>
      <c r="O41" s="46"/>
      <c r="P41" s="46"/>
      <c r="Q41" s="46"/>
    </row>
    <row r="42" spans="1:17" x14ac:dyDescent="0.25">
      <c r="A42" s="54"/>
      <c r="B42" s="54"/>
      <c r="C42" s="46"/>
      <c r="D42" s="46"/>
      <c r="E42" s="46"/>
      <c r="F42" s="62"/>
      <c r="G42" s="54"/>
      <c r="H42" s="54"/>
      <c r="I42" s="54"/>
      <c r="J42" s="60"/>
      <c r="K42" s="61"/>
      <c r="L42" s="49"/>
      <c r="M42" s="46"/>
      <c r="N42" s="46"/>
      <c r="O42" s="46"/>
      <c r="P42" s="46"/>
      <c r="Q42" s="46"/>
    </row>
    <row r="43" spans="1:17" x14ac:dyDescent="0.25">
      <c r="A43" s="49"/>
      <c r="B43" s="276" t="s">
        <v>215</v>
      </c>
      <c r="C43" s="276"/>
      <c r="D43" s="276"/>
      <c r="E43" s="276"/>
      <c r="F43" s="276"/>
      <c r="G43" s="294" t="s">
        <v>216</v>
      </c>
      <c r="H43" s="295"/>
      <c r="I43" s="296"/>
      <c r="J43" s="60"/>
      <c r="K43" s="61"/>
      <c r="L43" s="49"/>
      <c r="M43" s="46"/>
      <c r="N43" s="46"/>
      <c r="O43" s="46"/>
      <c r="P43" s="46"/>
      <c r="Q43" s="46"/>
    </row>
    <row r="44" spans="1:17" x14ac:dyDescent="0.25">
      <c r="A44" s="46"/>
      <c r="B44" s="46"/>
      <c r="C44" s="46"/>
      <c r="D44" s="46"/>
      <c r="E44" s="46"/>
      <c r="F44" s="46"/>
      <c r="G44" s="46"/>
      <c r="H44" s="46"/>
      <c r="I44" s="46"/>
      <c r="J44" s="46"/>
      <c r="K44" s="46"/>
      <c r="L44" s="46"/>
      <c r="M44" s="46"/>
      <c r="N44" s="46"/>
      <c r="O44" s="46"/>
      <c r="P44" s="46"/>
      <c r="Q44" s="46"/>
    </row>
    <row r="45" spans="1:17" x14ac:dyDescent="0.25">
      <c r="A45" s="297" t="s">
        <v>217</v>
      </c>
      <c r="B45" s="298"/>
      <c r="C45" s="298"/>
      <c r="D45" s="298"/>
      <c r="E45" s="298"/>
      <c r="F45" s="298"/>
      <c r="G45" s="298"/>
      <c r="H45" s="299"/>
      <c r="I45" s="297" t="s">
        <v>218</v>
      </c>
      <c r="J45" s="298"/>
      <c r="K45" s="298"/>
      <c r="L45" s="298"/>
      <c r="M45" s="299"/>
      <c r="N45" s="297" t="s">
        <v>219</v>
      </c>
      <c r="O45" s="298"/>
      <c r="P45" s="298"/>
      <c r="Q45" s="299"/>
    </row>
    <row r="46" spans="1:17" ht="36" x14ac:dyDescent="0.25">
      <c r="A46" s="297" t="s">
        <v>220</v>
      </c>
      <c r="B46" s="298"/>
      <c r="C46" s="299"/>
      <c r="D46" s="297" t="s">
        <v>221</v>
      </c>
      <c r="E46" s="299"/>
      <c r="F46" s="297" t="s">
        <v>222</v>
      </c>
      <c r="G46" s="299"/>
      <c r="H46" s="63" t="s">
        <v>223</v>
      </c>
      <c r="I46" s="63" t="s">
        <v>224</v>
      </c>
      <c r="J46" s="63" t="s">
        <v>225</v>
      </c>
      <c r="K46" s="63" t="s">
        <v>226</v>
      </c>
      <c r="L46" s="63" t="s">
        <v>227</v>
      </c>
      <c r="M46" s="63" t="s">
        <v>228</v>
      </c>
      <c r="N46" s="63" t="s">
        <v>229</v>
      </c>
      <c r="O46" s="63" t="s">
        <v>230</v>
      </c>
      <c r="P46" s="63" t="s">
        <v>231</v>
      </c>
      <c r="Q46" s="63" t="s">
        <v>232</v>
      </c>
    </row>
    <row r="47" spans="1:17" ht="180" x14ac:dyDescent="0.25">
      <c r="A47" s="300" t="s">
        <v>233</v>
      </c>
      <c r="B47" s="301"/>
      <c r="C47" s="302"/>
      <c r="D47" s="303">
        <v>16544</v>
      </c>
      <c r="E47" s="304"/>
      <c r="F47" s="300" t="s">
        <v>234</v>
      </c>
      <c r="G47" s="302"/>
      <c r="H47" s="64" t="s">
        <v>235</v>
      </c>
      <c r="I47" s="65" t="s">
        <v>236</v>
      </c>
      <c r="J47" s="65" t="s">
        <v>237</v>
      </c>
      <c r="K47" s="65" t="s">
        <v>238</v>
      </c>
      <c r="L47" s="66" t="s">
        <v>239</v>
      </c>
      <c r="M47" s="66" t="s">
        <v>240</v>
      </c>
      <c r="N47" s="67" t="s">
        <v>241</v>
      </c>
      <c r="O47" s="67" t="s">
        <v>242</v>
      </c>
      <c r="P47" s="67" t="s">
        <v>243</v>
      </c>
      <c r="Q47" s="66" t="s">
        <v>244</v>
      </c>
    </row>
    <row r="48" spans="1:17" ht="156" x14ac:dyDescent="0.25">
      <c r="A48" s="300" t="s">
        <v>233</v>
      </c>
      <c r="B48" s="301"/>
      <c r="C48" s="302"/>
      <c r="D48" s="303">
        <v>23799</v>
      </c>
      <c r="E48" s="304"/>
      <c r="F48" s="300" t="s">
        <v>245</v>
      </c>
      <c r="G48" s="302"/>
      <c r="H48" s="64" t="s">
        <v>235</v>
      </c>
      <c r="I48" s="65" t="s">
        <v>246</v>
      </c>
      <c r="J48" s="68" t="s">
        <v>247</v>
      </c>
      <c r="K48" s="65" t="s">
        <v>238</v>
      </c>
      <c r="L48" s="66" t="s">
        <v>239</v>
      </c>
      <c r="M48" s="66" t="s">
        <v>248</v>
      </c>
      <c r="N48" s="67" t="s">
        <v>241</v>
      </c>
      <c r="O48" s="67" t="s">
        <v>242</v>
      </c>
      <c r="P48" s="67" t="s">
        <v>243</v>
      </c>
      <c r="Q48" s="66" t="s">
        <v>249</v>
      </c>
    </row>
    <row r="49" spans="1:17" ht="204" x14ac:dyDescent="0.25">
      <c r="A49" s="300" t="s">
        <v>233</v>
      </c>
      <c r="B49" s="301"/>
      <c r="C49" s="302"/>
      <c r="D49" s="303">
        <v>24226</v>
      </c>
      <c r="E49" s="304"/>
      <c r="F49" s="300" t="s">
        <v>250</v>
      </c>
      <c r="G49" s="302"/>
      <c r="H49" s="64" t="s">
        <v>235</v>
      </c>
      <c r="I49" s="65" t="s">
        <v>251</v>
      </c>
      <c r="J49" s="65" t="s">
        <v>237</v>
      </c>
      <c r="K49" s="65" t="s">
        <v>238</v>
      </c>
      <c r="L49" s="66" t="s">
        <v>239</v>
      </c>
      <c r="M49" s="66" t="s">
        <v>240</v>
      </c>
      <c r="N49" s="67" t="s">
        <v>241</v>
      </c>
      <c r="O49" s="67" t="s">
        <v>242</v>
      </c>
      <c r="P49" s="67" t="s">
        <v>243</v>
      </c>
      <c r="Q49" s="66" t="s">
        <v>244</v>
      </c>
    </row>
    <row r="50" spans="1:17" ht="204" x14ac:dyDescent="0.25">
      <c r="A50" s="300" t="s">
        <v>233</v>
      </c>
      <c r="B50" s="301"/>
      <c r="C50" s="302"/>
      <c r="D50" s="303">
        <v>24227</v>
      </c>
      <c r="E50" s="304"/>
      <c r="F50" s="300" t="s">
        <v>252</v>
      </c>
      <c r="G50" s="302"/>
      <c r="H50" s="64" t="s">
        <v>235</v>
      </c>
      <c r="I50" s="65" t="s">
        <v>251</v>
      </c>
      <c r="J50" s="65" t="s">
        <v>237</v>
      </c>
      <c r="K50" s="65" t="s">
        <v>238</v>
      </c>
      <c r="L50" s="66" t="s">
        <v>239</v>
      </c>
      <c r="M50" s="66" t="s">
        <v>240</v>
      </c>
      <c r="N50" s="67" t="s">
        <v>241</v>
      </c>
      <c r="O50" s="67" t="s">
        <v>242</v>
      </c>
      <c r="P50" s="67" t="s">
        <v>243</v>
      </c>
      <c r="Q50" s="66" t="s">
        <v>244</v>
      </c>
    </row>
    <row r="51" spans="1:17" ht="204" x14ac:dyDescent="0.25">
      <c r="A51" s="300" t="s">
        <v>253</v>
      </c>
      <c r="B51" s="301"/>
      <c r="C51" s="302"/>
      <c r="D51" s="303">
        <v>28561</v>
      </c>
      <c r="E51" s="304"/>
      <c r="F51" s="300" t="s">
        <v>254</v>
      </c>
      <c r="G51" s="302"/>
      <c r="H51" s="64" t="s">
        <v>235</v>
      </c>
      <c r="I51" s="65" t="s">
        <v>251</v>
      </c>
      <c r="J51" s="65" t="s">
        <v>237</v>
      </c>
      <c r="K51" s="65" t="s">
        <v>238</v>
      </c>
      <c r="L51" s="66" t="s">
        <v>239</v>
      </c>
      <c r="M51" s="66" t="s">
        <v>240</v>
      </c>
      <c r="N51" s="67" t="s">
        <v>241</v>
      </c>
      <c r="O51" s="67" t="s">
        <v>242</v>
      </c>
      <c r="P51" s="67" t="s">
        <v>243</v>
      </c>
      <c r="Q51" s="66" t="s">
        <v>244</v>
      </c>
    </row>
    <row r="54" spans="1:17" ht="18" x14ac:dyDescent="0.25">
      <c r="A54" s="39"/>
      <c r="B54" s="39"/>
      <c r="C54" s="69" t="s">
        <v>100</v>
      </c>
      <c r="D54" s="69"/>
      <c r="E54" s="69"/>
      <c r="F54" s="39"/>
      <c r="G54" s="39"/>
    </row>
    <row r="55" spans="1:17" ht="18" x14ac:dyDescent="0.25">
      <c r="A55" s="39"/>
      <c r="B55" s="39"/>
      <c r="C55" s="280" t="s">
        <v>101</v>
      </c>
      <c r="D55" s="280"/>
      <c r="E55" s="280"/>
      <c r="F55" s="39"/>
      <c r="G55" s="39"/>
    </row>
    <row r="56" spans="1:17" ht="18" x14ac:dyDescent="0.25">
      <c r="A56" s="39"/>
      <c r="B56" s="39"/>
      <c r="C56" s="280" t="s">
        <v>255</v>
      </c>
      <c r="D56" s="280"/>
      <c r="E56" s="280"/>
      <c r="F56" s="39"/>
      <c r="G56" s="39"/>
    </row>
    <row r="57" spans="1:17" ht="27.75" x14ac:dyDescent="0.25">
      <c r="A57" s="39"/>
      <c r="B57" s="281" t="s">
        <v>103</v>
      </c>
      <c r="C57" s="281"/>
      <c r="D57" s="281"/>
      <c r="E57" s="281"/>
      <c r="F57" s="281"/>
      <c r="G57" s="281"/>
    </row>
    <row r="58" spans="1:17" ht="23.25" x14ac:dyDescent="0.25">
      <c r="A58" s="39"/>
      <c r="B58" s="282" t="s">
        <v>256</v>
      </c>
      <c r="C58" s="282"/>
      <c r="D58" s="282"/>
      <c r="E58" s="282"/>
      <c r="F58" s="282"/>
      <c r="G58" s="282"/>
    </row>
    <row r="59" spans="1:17" ht="31.5" x14ac:dyDescent="0.25">
      <c r="A59" s="39"/>
      <c r="B59" s="40" t="s">
        <v>105</v>
      </c>
      <c r="C59" s="283" t="s">
        <v>106</v>
      </c>
      <c r="D59" s="284"/>
      <c r="E59" s="40" t="s">
        <v>107</v>
      </c>
      <c r="F59" s="40" t="s">
        <v>108</v>
      </c>
      <c r="G59" s="40" t="s">
        <v>109</v>
      </c>
    </row>
    <row r="60" spans="1:17" ht="255" x14ac:dyDescent="0.25">
      <c r="A60" s="39"/>
      <c r="B60" s="305" t="s">
        <v>257</v>
      </c>
      <c r="C60" s="42" t="s">
        <v>258</v>
      </c>
      <c r="D60" s="43" t="s">
        <v>259</v>
      </c>
      <c r="E60" s="43" t="s">
        <v>260</v>
      </c>
      <c r="F60" s="45" t="s">
        <v>261</v>
      </c>
      <c r="G60" s="45" t="s">
        <v>262</v>
      </c>
    </row>
    <row r="61" spans="1:17" ht="409.5" x14ac:dyDescent="0.25">
      <c r="A61" s="39"/>
      <c r="B61" s="306"/>
      <c r="C61" s="42" t="s">
        <v>263</v>
      </c>
      <c r="D61" s="43" t="s">
        <v>264</v>
      </c>
      <c r="E61" s="43" t="s">
        <v>265</v>
      </c>
      <c r="F61" s="45" t="s">
        <v>266</v>
      </c>
      <c r="G61" s="45" t="s">
        <v>267</v>
      </c>
    </row>
    <row r="62" spans="1:17" ht="195" x14ac:dyDescent="0.25">
      <c r="A62" s="39"/>
      <c r="B62" s="70" t="s">
        <v>268</v>
      </c>
      <c r="C62" s="42" t="s">
        <v>125</v>
      </c>
      <c r="D62" s="43" t="s">
        <v>269</v>
      </c>
      <c r="E62" s="43" t="s">
        <v>270</v>
      </c>
      <c r="F62" s="42" t="s">
        <v>271</v>
      </c>
      <c r="G62" s="42" t="s">
        <v>272</v>
      </c>
    </row>
    <row r="63" spans="1:17" ht="285" x14ac:dyDescent="0.25">
      <c r="A63" s="39"/>
      <c r="B63" s="70" t="s">
        <v>273</v>
      </c>
      <c r="C63" s="42" t="s">
        <v>187</v>
      </c>
      <c r="D63" s="43" t="s">
        <v>274</v>
      </c>
      <c r="E63" s="43" t="s">
        <v>275</v>
      </c>
      <c r="F63" s="45" t="s">
        <v>276</v>
      </c>
      <c r="G63" s="45" t="s">
        <v>74</v>
      </c>
    </row>
    <row r="64" spans="1:17" ht="60" x14ac:dyDescent="0.25">
      <c r="A64" s="39"/>
      <c r="B64" s="305" t="s">
        <v>277</v>
      </c>
      <c r="C64" s="42" t="s">
        <v>196</v>
      </c>
      <c r="D64" s="43" t="s">
        <v>278</v>
      </c>
      <c r="E64" s="43" t="s">
        <v>279</v>
      </c>
      <c r="F64" s="45" t="s">
        <v>280</v>
      </c>
      <c r="G64" s="45" t="s">
        <v>281</v>
      </c>
    </row>
    <row r="65" spans="1:8" ht="135" x14ac:dyDescent="0.25">
      <c r="A65" s="39"/>
      <c r="B65" s="307"/>
      <c r="C65" s="42" t="s">
        <v>282</v>
      </c>
      <c r="D65" s="43" t="s">
        <v>283</v>
      </c>
      <c r="E65" s="71" t="s">
        <v>284</v>
      </c>
      <c r="F65" s="45" t="s">
        <v>285</v>
      </c>
      <c r="G65" s="45" t="s">
        <v>286</v>
      </c>
    </row>
    <row r="69" spans="1:8" ht="18" x14ac:dyDescent="0.25">
      <c r="B69" s="39"/>
      <c r="C69" s="39"/>
      <c r="D69" s="69" t="s">
        <v>100</v>
      </c>
      <c r="E69" s="69"/>
      <c r="F69" s="69"/>
      <c r="G69" s="39"/>
      <c r="H69" s="39"/>
    </row>
    <row r="70" spans="1:8" ht="18" x14ac:dyDescent="0.25">
      <c r="B70" s="39"/>
      <c r="C70" s="39"/>
      <c r="D70" s="280" t="s">
        <v>101</v>
      </c>
      <c r="E70" s="280"/>
      <c r="F70" s="280"/>
      <c r="G70" s="39"/>
      <c r="H70" s="39"/>
    </row>
    <row r="71" spans="1:8" ht="18" x14ac:dyDescent="0.25">
      <c r="B71" s="39"/>
      <c r="C71" s="39"/>
      <c r="D71" s="280" t="s">
        <v>102</v>
      </c>
      <c r="E71" s="280"/>
      <c r="F71" s="280"/>
      <c r="G71" s="39"/>
      <c r="H71" s="39"/>
    </row>
    <row r="72" spans="1:8" ht="27.75" x14ac:dyDescent="0.25">
      <c r="B72" s="39"/>
      <c r="C72" s="281" t="s">
        <v>103</v>
      </c>
      <c r="D72" s="281"/>
      <c r="E72" s="281"/>
      <c r="F72" s="281"/>
      <c r="G72" s="281"/>
      <c r="H72" s="281"/>
    </row>
    <row r="73" spans="1:8" ht="23.25" x14ac:dyDescent="0.25">
      <c r="B73" s="39"/>
      <c r="C73" s="282" t="s">
        <v>287</v>
      </c>
      <c r="D73" s="282"/>
      <c r="E73" s="282"/>
      <c r="F73" s="282"/>
      <c r="G73" s="282"/>
      <c r="H73" s="282"/>
    </row>
    <row r="74" spans="1:8" ht="47.25" x14ac:dyDescent="0.25">
      <c r="B74" s="39"/>
      <c r="C74" s="40" t="s">
        <v>105</v>
      </c>
      <c r="D74" s="283" t="s">
        <v>106</v>
      </c>
      <c r="E74" s="284"/>
      <c r="F74" s="40" t="s">
        <v>107</v>
      </c>
      <c r="G74" s="40" t="s">
        <v>108</v>
      </c>
      <c r="H74" s="40" t="s">
        <v>109</v>
      </c>
    </row>
    <row r="75" spans="1:8" ht="105" x14ac:dyDescent="0.25">
      <c r="B75" s="39"/>
      <c r="C75" s="287" t="s">
        <v>288</v>
      </c>
      <c r="D75" s="45" t="s">
        <v>258</v>
      </c>
      <c r="E75" s="43" t="s">
        <v>289</v>
      </c>
      <c r="F75" s="43" t="s">
        <v>290</v>
      </c>
      <c r="G75" s="45" t="s">
        <v>291</v>
      </c>
      <c r="H75" s="45" t="s">
        <v>262</v>
      </c>
    </row>
    <row r="76" spans="1:8" ht="60" x14ac:dyDescent="0.25">
      <c r="B76" s="39"/>
      <c r="C76" s="288"/>
      <c r="D76" s="45" t="s">
        <v>263</v>
      </c>
      <c r="E76" s="43" t="s">
        <v>292</v>
      </c>
      <c r="F76" s="43" t="s">
        <v>293</v>
      </c>
      <c r="G76" s="45" t="s">
        <v>294</v>
      </c>
      <c r="H76" s="45">
        <v>2018</v>
      </c>
    </row>
    <row r="77" spans="1:8" ht="409.5" x14ac:dyDescent="0.25">
      <c r="B77" s="39"/>
      <c r="C77" s="44" t="s">
        <v>295</v>
      </c>
      <c r="D77" s="45" t="s">
        <v>125</v>
      </c>
      <c r="E77" s="43" t="s">
        <v>296</v>
      </c>
      <c r="F77" s="43" t="s">
        <v>297</v>
      </c>
      <c r="G77" s="45" t="s">
        <v>298</v>
      </c>
      <c r="H77" s="45" t="s">
        <v>267</v>
      </c>
    </row>
    <row r="78" spans="1:8" ht="90" x14ac:dyDescent="0.25">
      <c r="B78" s="39"/>
      <c r="C78" s="44" t="s">
        <v>299</v>
      </c>
      <c r="D78" s="45" t="s">
        <v>187</v>
      </c>
      <c r="E78" s="43" t="s">
        <v>300</v>
      </c>
      <c r="F78" s="43" t="s">
        <v>301</v>
      </c>
      <c r="G78" s="45" t="s">
        <v>302</v>
      </c>
      <c r="H78" s="45" t="s">
        <v>303</v>
      </c>
    </row>
    <row r="79" spans="1:8" ht="75" x14ac:dyDescent="0.25">
      <c r="B79" s="39"/>
      <c r="C79" s="44" t="s">
        <v>304</v>
      </c>
      <c r="D79" s="45" t="s">
        <v>196</v>
      </c>
      <c r="E79" s="43" t="s">
        <v>305</v>
      </c>
      <c r="F79" s="43" t="s">
        <v>306</v>
      </c>
      <c r="G79" s="45" t="s">
        <v>307</v>
      </c>
      <c r="H79" s="45">
        <v>2018</v>
      </c>
    </row>
    <row r="80" spans="1:8" ht="75" x14ac:dyDescent="0.25">
      <c r="B80" s="39"/>
      <c r="C80" s="285" t="s">
        <v>308</v>
      </c>
      <c r="D80" s="45" t="s">
        <v>201</v>
      </c>
      <c r="E80" s="43" t="s">
        <v>309</v>
      </c>
      <c r="F80" s="43" t="s">
        <v>310</v>
      </c>
      <c r="G80" s="45" t="s">
        <v>311</v>
      </c>
      <c r="H80" s="45" t="s">
        <v>133</v>
      </c>
    </row>
    <row r="81" spans="2:9" ht="75" x14ac:dyDescent="0.25">
      <c r="B81" s="39"/>
      <c r="C81" s="285"/>
      <c r="D81" s="45" t="s">
        <v>312</v>
      </c>
      <c r="E81" s="43" t="s">
        <v>313</v>
      </c>
      <c r="F81" s="43" t="s">
        <v>314</v>
      </c>
      <c r="G81" s="45" t="s">
        <v>315</v>
      </c>
      <c r="H81" s="45" t="s">
        <v>316</v>
      </c>
    </row>
    <row r="84" spans="2:9" ht="18" x14ac:dyDescent="0.25">
      <c r="B84" s="39"/>
      <c r="C84" s="39"/>
      <c r="D84" s="69" t="s">
        <v>100</v>
      </c>
      <c r="E84" s="69"/>
      <c r="F84" s="69"/>
      <c r="G84" s="39"/>
      <c r="H84" s="39"/>
      <c r="I84" s="72"/>
    </row>
    <row r="85" spans="2:9" ht="18" x14ac:dyDescent="0.25">
      <c r="B85" s="39"/>
      <c r="C85" s="39"/>
      <c r="D85" s="280" t="s">
        <v>101</v>
      </c>
      <c r="E85" s="280"/>
      <c r="F85" s="280"/>
      <c r="G85" s="39"/>
      <c r="H85" s="39"/>
      <c r="I85" s="72"/>
    </row>
    <row r="86" spans="2:9" ht="18" x14ac:dyDescent="0.25">
      <c r="B86" s="39"/>
      <c r="C86" s="39"/>
      <c r="D86" s="280" t="s">
        <v>317</v>
      </c>
      <c r="E86" s="280"/>
      <c r="F86" s="280"/>
      <c r="G86" s="39"/>
      <c r="H86" s="39"/>
      <c r="I86" s="72"/>
    </row>
    <row r="87" spans="2:9" ht="27.75" x14ac:dyDescent="0.25">
      <c r="B87" s="39"/>
      <c r="C87" s="281" t="s">
        <v>318</v>
      </c>
      <c r="D87" s="281"/>
      <c r="E87" s="281"/>
      <c r="F87" s="281"/>
      <c r="G87" s="281"/>
      <c r="H87" s="281"/>
      <c r="I87" s="281"/>
    </row>
    <row r="88" spans="2:9" ht="23.25" x14ac:dyDescent="0.25">
      <c r="B88" s="39"/>
      <c r="C88" s="282" t="s">
        <v>319</v>
      </c>
      <c r="D88" s="282"/>
      <c r="E88" s="282"/>
      <c r="F88" s="282"/>
      <c r="G88" s="282"/>
      <c r="H88" s="282"/>
      <c r="I88" s="282"/>
    </row>
    <row r="89" spans="2:9" ht="47.25" x14ac:dyDescent="0.25">
      <c r="B89" s="39"/>
      <c r="C89" s="40" t="s">
        <v>105</v>
      </c>
      <c r="D89" s="283" t="s">
        <v>106</v>
      </c>
      <c r="E89" s="284"/>
      <c r="F89" s="40" t="s">
        <v>107</v>
      </c>
      <c r="G89" s="40" t="s">
        <v>320</v>
      </c>
      <c r="H89" s="40" t="s">
        <v>108</v>
      </c>
      <c r="I89" s="40" t="s">
        <v>109</v>
      </c>
    </row>
    <row r="90" spans="2:9" ht="90" x14ac:dyDescent="0.25">
      <c r="B90" s="39"/>
      <c r="C90" s="287" t="s">
        <v>321</v>
      </c>
      <c r="D90" s="45" t="s">
        <v>258</v>
      </c>
      <c r="E90" s="73" t="s">
        <v>322</v>
      </c>
      <c r="F90" s="45" t="s">
        <v>323</v>
      </c>
      <c r="G90" s="45" t="s">
        <v>324</v>
      </c>
      <c r="H90" s="45" t="s">
        <v>37</v>
      </c>
      <c r="I90" s="45" t="s">
        <v>325</v>
      </c>
    </row>
    <row r="91" spans="2:9" ht="90" x14ac:dyDescent="0.25">
      <c r="B91" s="39"/>
      <c r="C91" s="288"/>
      <c r="D91" s="45" t="s">
        <v>263</v>
      </c>
      <c r="E91" s="73" t="s">
        <v>326</v>
      </c>
      <c r="F91" s="45" t="s">
        <v>327</v>
      </c>
      <c r="G91" s="45" t="s">
        <v>328</v>
      </c>
      <c r="H91" s="45" t="s">
        <v>37</v>
      </c>
      <c r="I91" s="45" t="s">
        <v>267</v>
      </c>
    </row>
    <row r="92" spans="2:9" ht="180" x14ac:dyDescent="0.25">
      <c r="B92" s="39"/>
      <c r="C92" s="288"/>
      <c r="D92" s="45" t="s">
        <v>329</v>
      </c>
      <c r="E92" s="73" t="s">
        <v>330</v>
      </c>
      <c r="F92" s="45" t="s">
        <v>331</v>
      </c>
      <c r="G92" s="45" t="s">
        <v>332</v>
      </c>
      <c r="H92" s="45" t="s">
        <v>333</v>
      </c>
      <c r="I92" s="45" t="s">
        <v>267</v>
      </c>
    </row>
    <row r="93" spans="2:9" ht="150" x14ac:dyDescent="0.25">
      <c r="B93" s="39"/>
      <c r="C93" s="288"/>
      <c r="D93" s="45" t="s">
        <v>334</v>
      </c>
      <c r="E93" s="73" t="s">
        <v>335</v>
      </c>
      <c r="F93" s="45" t="s">
        <v>336</v>
      </c>
      <c r="G93" s="45" t="s">
        <v>337</v>
      </c>
      <c r="H93" s="45" t="s">
        <v>338</v>
      </c>
      <c r="I93" s="45" t="s">
        <v>267</v>
      </c>
    </row>
    <row r="94" spans="2:9" ht="120" x14ac:dyDescent="0.25">
      <c r="B94" s="39"/>
      <c r="C94" s="288"/>
      <c r="D94" s="45" t="s">
        <v>339</v>
      </c>
      <c r="E94" s="73" t="s">
        <v>340</v>
      </c>
      <c r="F94" s="45" t="s">
        <v>341</v>
      </c>
      <c r="G94" s="45" t="s">
        <v>342</v>
      </c>
      <c r="H94" s="45" t="s">
        <v>343</v>
      </c>
      <c r="I94" s="45" t="s">
        <v>267</v>
      </c>
    </row>
    <row r="95" spans="2:9" ht="180" x14ac:dyDescent="0.25">
      <c r="B95" s="39"/>
      <c r="C95" s="44" t="s">
        <v>344</v>
      </c>
      <c r="D95" s="45" t="s">
        <v>125</v>
      </c>
      <c r="E95" s="73" t="s">
        <v>345</v>
      </c>
      <c r="F95" s="73" t="s">
        <v>346</v>
      </c>
      <c r="G95" s="73" t="s">
        <v>347</v>
      </c>
      <c r="H95" s="73" t="s">
        <v>348</v>
      </c>
      <c r="I95" s="45" t="s">
        <v>349</v>
      </c>
    </row>
    <row r="96" spans="2:9" ht="105" x14ac:dyDescent="0.25">
      <c r="B96" s="39"/>
      <c r="C96" s="44" t="s">
        <v>350</v>
      </c>
      <c r="D96" s="45" t="s">
        <v>187</v>
      </c>
      <c r="E96" s="45" t="s">
        <v>351</v>
      </c>
      <c r="F96" s="45" t="s">
        <v>352</v>
      </c>
      <c r="G96" s="45" t="s">
        <v>353</v>
      </c>
      <c r="H96" s="45" t="s">
        <v>354</v>
      </c>
      <c r="I96" s="45" t="s">
        <v>355</v>
      </c>
    </row>
    <row r="97" spans="2:9" ht="105" x14ac:dyDescent="0.25">
      <c r="B97" s="39"/>
      <c r="C97" s="44" t="s">
        <v>356</v>
      </c>
      <c r="D97" s="45" t="s">
        <v>196</v>
      </c>
      <c r="E97" s="45" t="s">
        <v>357</v>
      </c>
      <c r="F97" s="45" t="s">
        <v>358</v>
      </c>
      <c r="G97" s="45" t="s">
        <v>359</v>
      </c>
      <c r="H97" s="45" t="s">
        <v>37</v>
      </c>
      <c r="I97" s="45" t="s">
        <v>349</v>
      </c>
    </row>
    <row r="98" spans="2:9" ht="150" x14ac:dyDescent="0.25">
      <c r="B98" s="39"/>
      <c r="C98" s="45" t="s">
        <v>360</v>
      </c>
      <c r="D98" s="45" t="s">
        <v>201</v>
      </c>
      <c r="E98" s="45" t="s">
        <v>361</v>
      </c>
      <c r="F98" s="45" t="s">
        <v>362</v>
      </c>
      <c r="G98" s="45" t="s">
        <v>363</v>
      </c>
      <c r="H98" s="45" t="s">
        <v>364</v>
      </c>
      <c r="I98" s="45" t="s">
        <v>262</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formula1>vigencias</formula1>
    </dataValidation>
    <dataValidation type="list" allowBlank="1" showInputMessage="1" showErrorMessage="1" sqref="K41:K43">
      <formula1>nivel</formula1>
    </dataValidation>
    <dataValidation type="list" allowBlank="1" showInputMessage="1" showErrorMessage="1" sqref="M39">
      <formula1>orden</formula1>
    </dataValidation>
    <dataValidation type="list" allowBlank="1" showInputMessage="1" showErrorMessage="1" sqref="G39:I39">
      <formula1>sector</formula1>
    </dataValidation>
    <dataValidation type="list" allowBlank="1" showInputMessage="1" showErrorMessage="1" sqref="G41:I41">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C5" sqref="C5:D7"/>
    </sheetView>
  </sheetViews>
  <sheetFormatPr baseColWidth="10" defaultRowHeight="15" x14ac:dyDescent="0.25"/>
  <sheetData>
    <row r="1" spans="1:20" ht="15" customHeight="1" x14ac:dyDescent="0.25">
      <c r="A1" s="271" t="s">
        <v>75</v>
      </c>
      <c r="B1" s="271"/>
      <c r="C1" s="270" t="s">
        <v>84</v>
      </c>
      <c r="D1" s="270"/>
      <c r="E1" s="270" t="s">
        <v>85</v>
      </c>
      <c r="F1" s="270"/>
      <c r="G1" s="270" t="s">
        <v>85</v>
      </c>
      <c r="H1" s="270"/>
      <c r="I1" s="270" t="s">
        <v>85</v>
      </c>
      <c r="J1" s="270"/>
      <c r="K1" s="270" t="s">
        <v>85</v>
      </c>
      <c r="L1" s="270"/>
      <c r="M1" s="270" t="s">
        <v>85</v>
      </c>
      <c r="N1" s="270"/>
      <c r="O1" s="270" t="s">
        <v>86</v>
      </c>
      <c r="P1" s="270"/>
      <c r="Q1" s="270" t="s">
        <v>86</v>
      </c>
      <c r="R1" s="270"/>
      <c r="S1" s="270" t="s">
        <v>86</v>
      </c>
      <c r="T1" s="270"/>
    </row>
    <row r="2" spans="1:20" x14ac:dyDescent="0.25">
      <c r="A2" s="271"/>
      <c r="B2" s="271"/>
      <c r="C2" s="270"/>
      <c r="D2" s="270"/>
      <c r="E2" s="270"/>
      <c r="F2" s="270"/>
      <c r="G2" s="270"/>
      <c r="H2" s="270"/>
      <c r="I2" s="270"/>
      <c r="J2" s="270"/>
      <c r="K2" s="270"/>
      <c r="L2" s="270"/>
      <c r="M2" s="270"/>
      <c r="N2" s="270"/>
      <c r="O2" s="270"/>
      <c r="P2" s="270"/>
      <c r="Q2" s="270"/>
      <c r="R2" s="270"/>
      <c r="S2" s="270"/>
      <c r="T2" s="270"/>
    </row>
    <row r="3" spans="1:20" x14ac:dyDescent="0.25">
      <c r="A3" s="271" t="s">
        <v>76</v>
      </c>
      <c r="B3" s="271"/>
      <c r="C3" s="270"/>
      <c r="D3" s="270"/>
      <c r="E3" s="270"/>
      <c r="F3" s="270"/>
      <c r="G3" s="270"/>
      <c r="H3" s="270"/>
      <c r="I3" s="270"/>
      <c r="J3" s="270"/>
      <c r="K3" s="270"/>
      <c r="L3" s="270"/>
      <c r="M3" s="270"/>
      <c r="N3" s="270"/>
      <c r="O3" s="270"/>
      <c r="P3" s="270"/>
      <c r="Q3" s="270"/>
      <c r="R3" s="270"/>
      <c r="S3" s="270"/>
      <c r="T3" s="270"/>
    </row>
    <row r="4" spans="1:20" x14ac:dyDescent="0.25">
      <c r="A4" s="271"/>
      <c r="B4" s="271"/>
      <c r="C4" s="271">
        <v>2016</v>
      </c>
      <c r="D4" s="271"/>
      <c r="E4" s="271">
        <v>2017</v>
      </c>
      <c r="F4" s="271"/>
      <c r="G4" s="271">
        <v>2018</v>
      </c>
      <c r="H4" s="271"/>
      <c r="I4" s="271">
        <v>2019</v>
      </c>
      <c r="J4" s="271"/>
      <c r="K4" s="271">
        <v>2020</v>
      </c>
      <c r="L4" s="271"/>
      <c r="M4" s="271">
        <v>2021</v>
      </c>
      <c r="N4" s="271"/>
      <c r="O4" s="271">
        <v>2022</v>
      </c>
      <c r="P4" s="271"/>
      <c r="Q4" s="271">
        <v>2023</v>
      </c>
      <c r="R4" s="271"/>
      <c r="S4" s="271">
        <v>2024</v>
      </c>
      <c r="T4" s="271"/>
    </row>
    <row r="5" spans="1:20" x14ac:dyDescent="0.25">
      <c r="A5" s="272" t="s">
        <v>77</v>
      </c>
      <c r="B5" s="272"/>
      <c r="C5" s="271"/>
      <c r="D5" s="271"/>
      <c r="E5" s="271"/>
      <c r="F5" s="271"/>
      <c r="G5" s="271"/>
      <c r="H5" s="271"/>
      <c r="I5" s="271"/>
      <c r="J5" s="271"/>
      <c r="K5" s="271"/>
      <c r="L5" s="271"/>
      <c r="M5" s="271"/>
      <c r="N5" s="271"/>
      <c r="O5" s="271"/>
      <c r="P5" s="271"/>
      <c r="Q5" s="271"/>
      <c r="R5" s="271"/>
      <c r="S5" s="271"/>
      <c r="T5" s="271"/>
    </row>
    <row r="6" spans="1:20" x14ac:dyDescent="0.25">
      <c r="A6" s="272"/>
      <c r="B6" s="272"/>
      <c r="C6" s="271"/>
      <c r="D6" s="271"/>
      <c r="E6" s="271"/>
      <c r="F6" s="271"/>
      <c r="G6" s="271"/>
      <c r="H6" s="271"/>
      <c r="I6" s="271"/>
      <c r="J6" s="271"/>
      <c r="K6" s="271"/>
      <c r="L6" s="271"/>
      <c r="M6" s="271"/>
      <c r="N6" s="271"/>
      <c r="O6" s="271"/>
      <c r="P6" s="271"/>
      <c r="Q6" s="271"/>
      <c r="R6" s="271"/>
      <c r="S6" s="271"/>
      <c r="T6" s="271"/>
    </row>
    <row r="7" spans="1:20" x14ac:dyDescent="0.25">
      <c r="A7" s="272"/>
      <c r="B7" s="272"/>
      <c r="C7" s="271"/>
      <c r="D7" s="271"/>
      <c r="E7" s="271"/>
      <c r="F7" s="271"/>
      <c r="G7" s="271"/>
      <c r="H7" s="271"/>
      <c r="I7" s="271"/>
      <c r="J7" s="271"/>
      <c r="K7" s="271"/>
      <c r="L7" s="271"/>
      <c r="M7" s="271"/>
      <c r="N7" s="271"/>
      <c r="O7" s="271"/>
      <c r="P7" s="271"/>
      <c r="Q7" s="271"/>
      <c r="R7" s="271"/>
      <c r="S7" s="271"/>
      <c r="T7" s="271"/>
    </row>
    <row r="8" spans="1:20" x14ac:dyDescent="0.25">
      <c r="A8" s="272" t="s">
        <v>78</v>
      </c>
      <c r="B8" s="272"/>
      <c r="C8" s="271"/>
      <c r="D8" s="271"/>
      <c r="E8" s="271"/>
      <c r="F8" s="271"/>
      <c r="G8" s="271"/>
      <c r="H8" s="271"/>
      <c r="I8" s="271"/>
      <c r="J8" s="271"/>
      <c r="K8" s="271"/>
      <c r="L8" s="271"/>
      <c r="M8" s="271"/>
      <c r="N8" s="271"/>
      <c r="O8" s="271"/>
      <c r="P8" s="271"/>
      <c r="Q8" s="271"/>
      <c r="R8" s="271"/>
      <c r="S8" s="271"/>
      <c r="T8" s="271"/>
    </row>
    <row r="9" spans="1:20" x14ac:dyDescent="0.25">
      <c r="A9" s="272"/>
      <c r="B9" s="272"/>
      <c r="C9" s="271"/>
      <c r="D9" s="271"/>
      <c r="E9" s="271"/>
      <c r="F9" s="271"/>
      <c r="G9" s="271"/>
      <c r="H9" s="271"/>
      <c r="I9" s="271"/>
      <c r="J9" s="271"/>
      <c r="K9" s="271"/>
      <c r="L9" s="271"/>
      <c r="M9" s="271"/>
      <c r="N9" s="271"/>
      <c r="O9" s="271"/>
      <c r="P9" s="271"/>
      <c r="Q9" s="271"/>
      <c r="R9" s="271"/>
      <c r="S9" s="271"/>
      <c r="T9" s="271"/>
    </row>
    <row r="10" spans="1:20" x14ac:dyDescent="0.25">
      <c r="A10" s="272"/>
      <c r="B10" s="272"/>
      <c r="C10" s="271"/>
      <c r="D10" s="271"/>
      <c r="E10" s="271"/>
      <c r="F10" s="271"/>
      <c r="G10" s="271"/>
      <c r="H10" s="271"/>
      <c r="I10" s="271"/>
      <c r="J10" s="271"/>
      <c r="K10" s="271"/>
      <c r="L10" s="271"/>
      <c r="M10" s="271"/>
      <c r="N10" s="271"/>
      <c r="O10" s="271"/>
      <c r="P10" s="271"/>
      <c r="Q10" s="271"/>
      <c r="R10" s="271"/>
      <c r="S10" s="271"/>
      <c r="T10" s="271"/>
    </row>
    <row r="11" spans="1:20" x14ac:dyDescent="0.25">
      <c r="A11" s="272" t="s">
        <v>79</v>
      </c>
      <c r="B11" s="272"/>
      <c r="C11" s="271"/>
      <c r="D11" s="271"/>
      <c r="E11" s="271"/>
      <c r="F11" s="271"/>
      <c r="G11" s="271"/>
      <c r="H11" s="271"/>
      <c r="I11" s="271"/>
      <c r="J11" s="271"/>
      <c r="K11" s="271"/>
      <c r="L11" s="271"/>
      <c r="M11" s="271"/>
      <c r="N11" s="271"/>
      <c r="O11" s="271"/>
      <c r="P11" s="271"/>
      <c r="Q11" s="271"/>
      <c r="R11" s="271"/>
      <c r="S11" s="271"/>
      <c r="T11" s="271"/>
    </row>
    <row r="12" spans="1:20" x14ac:dyDescent="0.25">
      <c r="A12" s="272"/>
      <c r="B12" s="272"/>
      <c r="C12" s="271"/>
      <c r="D12" s="271"/>
      <c r="E12" s="271"/>
      <c r="F12" s="271"/>
      <c r="G12" s="271"/>
      <c r="H12" s="271"/>
      <c r="I12" s="271"/>
      <c r="J12" s="271"/>
      <c r="K12" s="271"/>
      <c r="L12" s="271"/>
      <c r="M12" s="271"/>
      <c r="N12" s="271"/>
      <c r="O12" s="271"/>
      <c r="P12" s="271"/>
      <c r="Q12" s="271"/>
      <c r="R12" s="271"/>
      <c r="S12" s="271"/>
      <c r="T12" s="271"/>
    </row>
    <row r="13" spans="1:20" x14ac:dyDescent="0.25">
      <c r="A13" s="272"/>
      <c r="B13" s="272"/>
      <c r="C13" s="271"/>
      <c r="D13" s="271"/>
      <c r="E13" s="271"/>
      <c r="F13" s="271"/>
      <c r="G13" s="271"/>
      <c r="H13" s="271"/>
      <c r="I13" s="271"/>
      <c r="J13" s="271"/>
      <c r="K13" s="271"/>
      <c r="L13" s="271"/>
      <c r="M13" s="271"/>
      <c r="N13" s="271"/>
      <c r="O13" s="271"/>
      <c r="P13" s="271"/>
      <c r="Q13" s="271"/>
      <c r="R13" s="271"/>
      <c r="S13" s="271"/>
      <c r="T13" s="271"/>
    </row>
    <row r="14" spans="1:20" x14ac:dyDescent="0.25">
      <c r="A14" s="272" t="s">
        <v>80</v>
      </c>
      <c r="B14" s="272"/>
      <c r="C14" s="271"/>
      <c r="D14" s="271"/>
      <c r="E14" s="271"/>
      <c r="F14" s="271"/>
      <c r="G14" s="271"/>
      <c r="H14" s="271"/>
      <c r="I14" s="271"/>
      <c r="J14" s="271"/>
      <c r="K14" s="271"/>
      <c r="L14" s="271"/>
      <c r="M14" s="271"/>
      <c r="N14" s="271"/>
      <c r="O14" s="271"/>
      <c r="P14" s="271"/>
      <c r="Q14" s="271"/>
      <c r="R14" s="271"/>
      <c r="S14" s="271"/>
      <c r="T14" s="271"/>
    </row>
    <row r="15" spans="1:20" x14ac:dyDescent="0.25">
      <c r="A15" s="272"/>
      <c r="B15" s="272"/>
      <c r="C15" s="271"/>
      <c r="D15" s="271"/>
      <c r="E15" s="271"/>
      <c r="F15" s="271"/>
      <c r="G15" s="271"/>
      <c r="H15" s="271"/>
      <c r="I15" s="271"/>
      <c r="J15" s="271"/>
      <c r="K15" s="271"/>
      <c r="L15" s="271"/>
      <c r="M15" s="271"/>
      <c r="N15" s="271"/>
      <c r="O15" s="271"/>
      <c r="P15" s="271"/>
      <c r="Q15" s="271"/>
      <c r="R15" s="271"/>
      <c r="S15" s="271"/>
      <c r="T15" s="271"/>
    </row>
    <row r="16" spans="1:20" x14ac:dyDescent="0.25">
      <c r="A16" s="272"/>
      <c r="B16" s="272"/>
      <c r="C16" s="271"/>
      <c r="D16" s="271"/>
      <c r="E16" s="271"/>
      <c r="F16" s="271"/>
      <c r="G16" s="271"/>
      <c r="H16" s="271"/>
      <c r="I16" s="271"/>
      <c r="J16" s="271"/>
      <c r="K16" s="271"/>
      <c r="L16" s="271"/>
      <c r="M16" s="271"/>
      <c r="N16" s="271"/>
      <c r="O16" s="271"/>
      <c r="P16" s="271"/>
      <c r="Q16" s="271"/>
      <c r="R16" s="271"/>
      <c r="S16" s="271"/>
      <c r="T16" s="271"/>
    </row>
    <row r="17" spans="1:20" x14ac:dyDescent="0.25">
      <c r="A17" s="272" t="s">
        <v>81</v>
      </c>
      <c r="B17" s="272"/>
      <c r="C17" s="271"/>
      <c r="D17" s="271"/>
      <c r="E17" s="271"/>
      <c r="F17" s="271"/>
      <c r="G17" s="271"/>
      <c r="H17" s="271"/>
      <c r="I17" s="271"/>
      <c r="J17" s="271"/>
      <c r="K17" s="271"/>
      <c r="L17" s="271"/>
      <c r="M17" s="271"/>
      <c r="N17" s="271"/>
      <c r="O17" s="271"/>
      <c r="P17" s="271"/>
      <c r="Q17" s="271"/>
      <c r="R17" s="271"/>
      <c r="S17" s="271"/>
      <c r="T17" s="271"/>
    </row>
    <row r="18" spans="1:20" x14ac:dyDescent="0.25">
      <c r="A18" s="272"/>
      <c r="B18" s="272"/>
      <c r="C18" s="271"/>
      <c r="D18" s="271"/>
      <c r="E18" s="271"/>
      <c r="F18" s="271"/>
      <c r="G18" s="271"/>
      <c r="H18" s="271"/>
      <c r="I18" s="271"/>
      <c r="J18" s="271"/>
      <c r="K18" s="271"/>
      <c r="L18" s="271"/>
      <c r="M18" s="271"/>
      <c r="N18" s="271"/>
      <c r="O18" s="271"/>
      <c r="P18" s="271"/>
      <c r="Q18" s="271"/>
      <c r="R18" s="271"/>
      <c r="S18" s="271"/>
      <c r="T18" s="271"/>
    </row>
    <row r="19" spans="1:20" x14ac:dyDescent="0.25">
      <c r="A19" s="272"/>
      <c r="B19" s="272"/>
      <c r="C19" s="271"/>
      <c r="D19" s="271"/>
      <c r="E19" s="271"/>
      <c r="F19" s="271"/>
      <c r="G19" s="271"/>
      <c r="H19" s="271"/>
      <c r="I19" s="271"/>
      <c r="J19" s="271"/>
      <c r="K19" s="271"/>
      <c r="L19" s="271"/>
      <c r="M19" s="271"/>
      <c r="N19" s="271"/>
      <c r="O19" s="271"/>
      <c r="P19" s="271"/>
      <c r="Q19" s="271"/>
      <c r="R19" s="271"/>
      <c r="S19" s="271"/>
      <c r="T19" s="271"/>
    </row>
    <row r="20" spans="1:20" x14ac:dyDescent="0.25">
      <c r="A20" s="272" t="s">
        <v>82</v>
      </c>
      <c r="B20" s="272"/>
      <c r="C20" s="271"/>
      <c r="D20" s="271"/>
      <c r="E20" s="271"/>
      <c r="F20" s="271"/>
      <c r="G20" s="271"/>
      <c r="H20" s="271"/>
      <c r="I20" s="271"/>
      <c r="J20" s="271"/>
      <c r="K20" s="271"/>
      <c r="L20" s="271"/>
      <c r="M20" s="271"/>
      <c r="N20" s="271"/>
      <c r="O20" s="271"/>
      <c r="P20" s="271"/>
      <c r="Q20" s="271"/>
      <c r="R20" s="271"/>
      <c r="S20" s="271"/>
      <c r="T20" s="271"/>
    </row>
    <row r="21" spans="1:20" x14ac:dyDescent="0.25">
      <c r="A21" s="272"/>
      <c r="B21" s="272"/>
      <c r="C21" s="271"/>
      <c r="D21" s="271"/>
      <c r="E21" s="271"/>
      <c r="F21" s="271"/>
      <c r="G21" s="271"/>
      <c r="H21" s="271"/>
      <c r="I21" s="271"/>
      <c r="J21" s="271"/>
      <c r="K21" s="271"/>
      <c r="L21" s="271"/>
      <c r="M21" s="271"/>
      <c r="N21" s="271"/>
      <c r="O21" s="271"/>
      <c r="P21" s="271"/>
      <c r="Q21" s="271"/>
      <c r="R21" s="271"/>
      <c r="S21" s="271"/>
      <c r="T21" s="271"/>
    </row>
    <row r="22" spans="1:20" x14ac:dyDescent="0.25">
      <c r="A22" s="272"/>
      <c r="B22" s="272"/>
      <c r="C22" s="271"/>
      <c r="D22" s="271"/>
      <c r="E22" s="271"/>
      <c r="F22" s="271"/>
      <c r="G22" s="271"/>
      <c r="H22" s="271"/>
      <c r="I22" s="271"/>
      <c r="J22" s="271"/>
      <c r="K22" s="271"/>
      <c r="L22" s="271"/>
      <c r="M22" s="271"/>
      <c r="N22" s="271"/>
      <c r="O22" s="271"/>
      <c r="P22" s="271"/>
      <c r="Q22" s="271"/>
      <c r="R22" s="271"/>
      <c r="S22" s="271"/>
      <c r="T22" s="271"/>
    </row>
    <row r="23" spans="1:20" ht="15" customHeight="1" x14ac:dyDescent="0.25">
      <c r="A23" s="272" t="s">
        <v>83</v>
      </c>
      <c r="B23" s="272"/>
      <c r="C23" s="271"/>
      <c r="D23" s="271"/>
      <c r="E23" s="271"/>
      <c r="F23" s="271"/>
      <c r="G23" s="271"/>
      <c r="H23" s="271"/>
      <c r="I23" s="271"/>
      <c r="J23" s="271"/>
      <c r="K23" s="271"/>
      <c r="L23" s="271"/>
      <c r="M23" s="271"/>
      <c r="N23" s="271"/>
      <c r="O23" s="271"/>
      <c r="P23" s="271"/>
      <c r="Q23" s="271"/>
      <c r="R23" s="271"/>
      <c r="S23" s="271"/>
      <c r="T23" s="271"/>
    </row>
    <row r="24" spans="1:20" x14ac:dyDescent="0.25">
      <c r="A24" s="272"/>
      <c r="B24" s="272"/>
      <c r="C24" s="271"/>
      <c r="D24" s="271"/>
      <c r="E24" s="271"/>
      <c r="F24" s="271"/>
      <c r="G24" s="271"/>
      <c r="H24" s="271"/>
      <c r="I24" s="271"/>
      <c r="J24" s="271"/>
      <c r="K24" s="271"/>
      <c r="L24" s="271"/>
      <c r="M24" s="271"/>
      <c r="N24" s="271"/>
      <c r="O24" s="271"/>
      <c r="P24" s="271"/>
      <c r="Q24" s="271"/>
      <c r="R24" s="271"/>
      <c r="S24" s="271"/>
      <c r="T24" s="271"/>
    </row>
    <row r="25" spans="1:20" x14ac:dyDescent="0.25">
      <c r="A25" s="272"/>
      <c r="B25" s="272"/>
      <c r="C25" s="271"/>
      <c r="D25" s="271"/>
      <c r="E25" s="271"/>
      <c r="F25" s="271"/>
      <c r="G25" s="271"/>
      <c r="H25" s="271"/>
      <c r="I25" s="271"/>
      <c r="J25" s="271"/>
      <c r="K25" s="271"/>
      <c r="L25" s="271"/>
      <c r="M25" s="271"/>
      <c r="N25" s="271"/>
      <c r="O25" s="271"/>
      <c r="P25" s="271"/>
      <c r="Q25" s="271"/>
      <c r="R25" s="271"/>
      <c r="S25" s="271"/>
      <c r="T25" s="271"/>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sqref="A1:B3"/>
    </sheetView>
  </sheetViews>
  <sheetFormatPr baseColWidth="10" defaultRowHeight="15" x14ac:dyDescent="0.25"/>
  <sheetData>
    <row r="1" spans="1:24" x14ac:dyDescent="0.25">
      <c r="A1" s="273" t="s">
        <v>87</v>
      </c>
      <c r="B1" s="273"/>
      <c r="C1" s="273" t="s">
        <v>88</v>
      </c>
      <c r="D1" s="273"/>
      <c r="E1" s="273"/>
      <c r="F1" s="273"/>
      <c r="G1" s="273" t="s">
        <v>89</v>
      </c>
      <c r="H1" s="273"/>
      <c r="I1" s="273" t="s">
        <v>90</v>
      </c>
      <c r="J1" s="273"/>
      <c r="K1" s="273" t="s">
        <v>91</v>
      </c>
      <c r="L1" s="273"/>
      <c r="M1" s="273" t="s">
        <v>92</v>
      </c>
      <c r="N1" s="273"/>
      <c r="O1" s="273" t="s">
        <v>93</v>
      </c>
      <c r="P1" s="273"/>
      <c r="Q1" s="273" t="s">
        <v>94</v>
      </c>
      <c r="R1" s="273"/>
      <c r="S1" s="273" t="s">
        <v>95</v>
      </c>
      <c r="T1" s="273"/>
      <c r="U1" s="273" t="s">
        <v>96</v>
      </c>
      <c r="V1" s="273"/>
      <c r="W1" s="273" t="s">
        <v>97</v>
      </c>
      <c r="X1" s="273"/>
    </row>
    <row r="2" spans="1:24" x14ac:dyDescent="0.25">
      <c r="A2" s="273"/>
      <c r="B2" s="273"/>
      <c r="C2" s="273"/>
      <c r="D2" s="273"/>
      <c r="E2" s="273"/>
      <c r="F2" s="273"/>
      <c r="G2" s="273"/>
      <c r="H2" s="273"/>
      <c r="I2" s="273"/>
      <c r="J2" s="273"/>
      <c r="K2" s="273"/>
      <c r="L2" s="273"/>
      <c r="M2" s="273"/>
      <c r="N2" s="273"/>
      <c r="O2" s="273"/>
      <c r="P2" s="273"/>
      <c r="Q2" s="273"/>
      <c r="R2" s="273"/>
      <c r="S2" s="273"/>
      <c r="T2" s="273"/>
      <c r="U2" s="273"/>
      <c r="V2" s="273"/>
      <c r="W2" s="273"/>
      <c r="X2" s="273"/>
    </row>
    <row r="3" spans="1:24" x14ac:dyDescent="0.25">
      <c r="A3" s="273"/>
      <c r="B3" s="273"/>
      <c r="C3" s="273"/>
      <c r="D3" s="273"/>
      <c r="E3" s="273"/>
      <c r="F3" s="273"/>
      <c r="G3" s="273"/>
      <c r="H3" s="273"/>
      <c r="I3" s="273"/>
      <c r="J3" s="273"/>
      <c r="K3" s="273"/>
      <c r="L3" s="273"/>
      <c r="M3" s="273"/>
      <c r="N3" s="273"/>
      <c r="O3" s="273"/>
      <c r="P3" s="273"/>
      <c r="Q3" s="273"/>
      <c r="R3" s="273"/>
      <c r="S3" s="273"/>
      <c r="T3" s="273"/>
      <c r="U3" s="273"/>
      <c r="V3" s="273"/>
      <c r="W3" s="273"/>
      <c r="X3" s="273"/>
    </row>
    <row r="4" spans="1:24" x14ac:dyDescent="0.25">
      <c r="A4" s="274"/>
      <c r="B4" s="274"/>
      <c r="C4" s="274"/>
      <c r="D4" s="274"/>
      <c r="E4" s="274"/>
      <c r="F4" s="274"/>
      <c r="G4" s="274"/>
      <c r="H4" s="274"/>
      <c r="I4" s="274"/>
      <c r="J4" s="274"/>
      <c r="K4" s="274"/>
      <c r="L4" s="274"/>
      <c r="M4" s="274"/>
      <c r="N4" s="274"/>
      <c r="O4" s="274"/>
      <c r="P4" s="274"/>
      <c r="Q4" s="274"/>
      <c r="R4" s="274"/>
      <c r="S4" s="274"/>
      <c r="T4" s="274"/>
      <c r="U4" s="274"/>
      <c r="V4" s="274"/>
      <c r="W4" s="274"/>
      <c r="X4" s="274"/>
    </row>
    <row r="5" spans="1:24" x14ac:dyDescent="0.25">
      <c r="A5" s="274"/>
      <c r="B5" s="274"/>
      <c r="C5" s="274"/>
      <c r="D5" s="274"/>
      <c r="E5" s="274"/>
      <c r="F5" s="274"/>
      <c r="G5" s="274"/>
      <c r="H5" s="274"/>
      <c r="I5" s="274"/>
      <c r="J5" s="274"/>
      <c r="K5" s="274"/>
      <c r="L5" s="274"/>
      <c r="M5" s="274"/>
      <c r="N5" s="274"/>
      <c r="O5" s="274"/>
      <c r="P5" s="274"/>
      <c r="Q5" s="274"/>
      <c r="R5" s="274"/>
      <c r="S5" s="274"/>
      <c r="T5" s="274"/>
      <c r="U5" s="274"/>
      <c r="V5" s="274"/>
      <c r="W5" s="274"/>
      <c r="X5" s="274"/>
    </row>
    <row r="6" spans="1:24" x14ac:dyDescent="0.25">
      <c r="A6" s="274"/>
      <c r="B6" s="274"/>
      <c r="C6" s="274"/>
      <c r="D6" s="274"/>
      <c r="E6" s="274"/>
      <c r="F6" s="274"/>
      <c r="G6" s="274"/>
      <c r="H6" s="274"/>
      <c r="I6" s="274"/>
      <c r="J6" s="274"/>
      <c r="K6" s="274"/>
      <c r="L6" s="274"/>
      <c r="M6" s="274"/>
      <c r="N6" s="274"/>
      <c r="O6" s="274"/>
      <c r="P6" s="274"/>
      <c r="Q6" s="274"/>
      <c r="R6" s="274"/>
      <c r="S6" s="274"/>
      <c r="T6" s="274"/>
      <c r="U6" s="274"/>
      <c r="V6" s="274"/>
      <c r="W6" s="274"/>
      <c r="X6" s="274"/>
    </row>
    <row r="7" spans="1:24" x14ac:dyDescent="0.25">
      <c r="A7" s="274"/>
      <c r="B7" s="274"/>
      <c r="C7" s="274"/>
      <c r="D7" s="274"/>
      <c r="E7" s="274"/>
      <c r="F7" s="274"/>
      <c r="G7" s="274"/>
      <c r="H7" s="274"/>
      <c r="I7" s="274"/>
      <c r="J7" s="274"/>
      <c r="K7" s="274"/>
      <c r="L7" s="274"/>
      <c r="M7" s="274"/>
      <c r="N7" s="274"/>
      <c r="O7" s="274"/>
      <c r="P7" s="274"/>
      <c r="Q7" s="274"/>
      <c r="R7" s="274"/>
      <c r="S7" s="274"/>
      <c r="T7" s="274"/>
      <c r="U7" s="274"/>
      <c r="V7" s="274"/>
      <c r="W7" s="274"/>
      <c r="X7" s="274"/>
    </row>
    <row r="8" spans="1:24" x14ac:dyDescent="0.25">
      <c r="A8" s="274"/>
      <c r="B8" s="274"/>
      <c r="C8" s="274"/>
      <c r="D8" s="274"/>
      <c r="E8" s="274"/>
      <c r="F8" s="274"/>
      <c r="G8" s="274"/>
      <c r="H8" s="274"/>
      <c r="I8" s="274"/>
      <c r="J8" s="274"/>
      <c r="K8" s="274"/>
      <c r="L8" s="274"/>
      <c r="M8" s="274"/>
      <c r="N8" s="274"/>
      <c r="O8" s="274"/>
      <c r="P8" s="274"/>
      <c r="Q8" s="274"/>
      <c r="R8" s="274"/>
      <c r="S8" s="274"/>
      <c r="T8" s="274"/>
      <c r="U8" s="274"/>
      <c r="V8" s="274"/>
      <c r="W8" s="274"/>
      <c r="X8" s="274"/>
    </row>
    <row r="9" spans="1:24" x14ac:dyDescent="0.25">
      <c r="A9" s="274"/>
      <c r="B9" s="274"/>
      <c r="C9" s="274"/>
      <c r="D9" s="274"/>
      <c r="E9" s="274"/>
      <c r="F9" s="274"/>
      <c r="G9" s="274"/>
      <c r="H9" s="274"/>
      <c r="I9" s="274"/>
      <c r="J9" s="274"/>
      <c r="K9" s="274"/>
      <c r="L9" s="274"/>
      <c r="M9" s="274"/>
      <c r="N9" s="274"/>
      <c r="O9" s="274"/>
      <c r="P9" s="274"/>
      <c r="Q9" s="274"/>
      <c r="R9" s="274"/>
      <c r="S9" s="274"/>
      <c r="T9" s="274"/>
      <c r="U9" s="274"/>
      <c r="V9" s="274"/>
      <c r="W9" s="274"/>
      <c r="X9" s="274"/>
    </row>
    <row r="10" spans="1:24" x14ac:dyDescent="0.25">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row>
    <row r="11" spans="1:24" x14ac:dyDescent="0.25">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row>
    <row r="12" spans="1:24" x14ac:dyDescent="0.25">
      <c r="A12" s="274"/>
      <c r="B12" s="274"/>
      <c r="C12" s="274"/>
      <c r="D12" s="274"/>
      <c r="E12" s="274"/>
      <c r="F12" s="274"/>
      <c r="G12" s="274"/>
      <c r="H12" s="274"/>
      <c r="I12" s="274"/>
      <c r="J12" s="274"/>
      <c r="K12" s="274"/>
      <c r="L12" s="274"/>
      <c r="M12" s="274"/>
      <c r="N12" s="274"/>
      <c r="O12" s="274"/>
      <c r="P12" s="274"/>
      <c r="Q12" s="274"/>
      <c r="R12" s="274"/>
      <c r="S12" s="274"/>
      <c r="T12" s="274"/>
      <c r="U12" s="274"/>
      <c r="V12" s="274"/>
      <c r="W12" s="274"/>
      <c r="X12" s="274"/>
    </row>
    <row r="13" spans="1:24" x14ac:dyDescent="0.25">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row>
    <row r="14" spans="1:24" x14ac:dyDescent="0.25">
      <c r="A14" s="274"/>
      <c r="B14" s="274"/>
      <c r="C14" s="274"/>
      <c r="D14" s="274"/>
      <c r="E14" s="274"/>
      <c r="F14" s="274"/>
      <c r="G14" s="274"/>
      <c r="H14" s="274"/>
      <c r="I14" s="274"/>
      <c r="J14" s="274"/>
      <c r="K14" s="274"/>
      <c r="L14" s="274"/>
      <c r="M14" s="274"/>
      <c r="N14" s="274"/>
      <c r="O14" s="274"/>
      <c r="P14" s="274"/>
      <c r="Q14" s="274"/>
      <c r="R14" s="274"/>
      <c r="S14" s="274"/>
      <c r="T14" s="274"/>
      <c r="U14" s="274"/>
      <c r="V14" s="274"/>
      <c r="W14" s="274"/>
      <c r="X14" s="274"/>
    </row>
    <row r="15" spans="1:24" x14ac:dyDescent="0.25">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row>
    <row r="16" spans="1:24" x14ac:dyDescent="0.25">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row>
    <row r="17" spans="1:24" x14ac:dyDescent="0.25">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row>
    <row r="18" spans="1:24" x14ac:dyDescent="0.25">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row>
    <row r="19" spans="1:24" x14ac:dyDescent="0.25">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row>
    <row r="20" spans="1:24" x14ac:dyDescent="0.25">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row>
    <row r="21" spans="1:24" x14ac:dyDescent="0.25">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row>
    <row r="22" spans="1:24" x14ac:dyDescent="0.25">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row>
    <row r="23" spans="1:24" x14ac:dyDescent="0.25">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row>
    <row r="24" spans="1:24" x14ac:dyDescent="0.2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row>
    <row r="25" spans="1:24" x14ac:dyDescent="0.25">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row>
    <row r="26" spans="1:24" x14ac:dyDescent="0.25">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row>
    <row r="27" spans="1:24" x14ac:dyDescent="0.2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row>
    <row r="28" spans="1:24" x14ac:dyDescent="0.25">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row>
    <row r="29" spans="1:24" x14ac:dyDescent="0.25">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row>
    <row r="30" spans="1:24" x14ac:dyDescent="0.25">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row>
    <row r="31" spans="1:24" x14ac:dyDescent="0.25">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row>
    <row r="32" spans="1:24" x14ac:dyDescent="0.2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row>
    <row r="33" spans="1:24" x14ac:dyDescent="0.2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row>
    <row r="34" spans="1:24" x14ac:dyDescent="0.2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row>
    <row r="35" spans="1:24" x14ac:dyDescent="0.25">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row>
    <row r="36" spans="1:24" x14ac:dyDescent="0.25">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row>
    <row r="37" spans="1:24" x14ac:dyDescent="0.25">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row>
    <row r="38" spans="1:24" x14ac:dyDescent="0.25">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row>
    <row r="39" spans="1:24" x14ac:dyDescent="0.25">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row>
    <row r="40" spans="1:24" x14ac:dyDescent="0.25">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row>
    <row r="41" spans="1:24" x14ac:dyDescent="0.25">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row>
    <row r="42" spans="1:24" x14ac:dyDescent="0.25">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row>
    <row r="43" spans="1:24" x14ac:dyDescent="0.25">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row>
    <row r="44" spans="1:24" x14ac:dyDescent="0.25">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row>
    <row r="45" spans="1:24" x14ac:dyDescent="0.2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row>
    <row r="46" spans="1:24" x14ac:dyDescent="0.25">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row>
    <row r="47" spans="1:24" x14ac:dyDescent="0.25">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row>
    <row r="48" spans="1:24" x14ac:dyDescent="0.25">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row>
    <row r="49" spans="1:24" x14ac:dyDescent="0.25">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row>
    <row r="50" spans="1:24" x14ac:dyDescent="0.25">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row>
    <row r="51" spans="1:24" x14ac:dyDescent="0.25">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row>
    <row r="52" spans="1:24" x14ac:dyDescent="0.25">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row>
    <row r="53" spans="1:24" x14ac:dyDescent="0.25">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row>
    <row r="55" spans="1:24" x14ac:dyDescent="0.25">
      <c r="A55" t="s">
        <v>98</v>
      </c>
    </row>
    <row r="57" spans="1:24" x14ac:dyDescent="0.25">
      <c r="A57" s="274" t="s">
        <v>88</v>
      </c>
      <c r="B57" s="274"/>
      <c r="C57" s="274" t="s">
        <v>99</v>
      </c>
      <c r="D57" s="274"/>
      <c r="E57" s="274"/>
      <c r="F57" s="274"/>
      <c r="G57" s="274"/>
      <c r="H57" s="275" t="s">
        <v>97</v>
      </c>
      <c r="I57" s="275"/>
    </row>
    <row r="58" spans="1:24" x14ac:dyDescent="0.25">
      <c r="A58" s="274"/>
      <c r="B58" s="274"/>
      <c r="C58" s="274"/>
      <c r="D58" s="274"/>
      <c r="E58" s="274"/>
      <c r="F58" s="274"/>
      <c r="G58" s="274"/>
      <c r="H58" s="275"/>
      <c r="I58" s="275"/>
    </row>
    <row r="59" spans="1:24" x14ac:dyDescent="0.25">
      <c r="A59" s="274"/>
      <c r="B59" s="274"/>
      <c r="C59" s="274"/>
      <c r="D59" s="274"/>
      <c r="E59" s="274"/>
      <c r="F59" s="274"/>
      <c r="G59" s="274"/>
      <c r="H59" s="274"/>
      <c r="I59" s="274"/>
    </row>
    <row r="60" spans="1:24" x14ac:dyDescent="0.25">
      <c r="A60" s="274"/>
      <c r="B60" s="274"/>
      <c r="C60" s="274"/>
      <c r="D60" s="274"/>
      <c r="E60" s="274"/>
      <c r="F60" s="274"/>
      <c r="G60" s="274"/>
      <c r="H60" s="274"/>
      <c r="I60" s="274"/>
    </row>
    <row r="61" spans="1:24" x14ac:dyDescent="0.25">
      <c r="A61" s="274"/>
      <c r="B61" s="274"/>
      <c r="C61" s="274"/>
      <c r="D61" s="274"/>
      <c r="E61" s="274"/>
      <c r="F61" s="274"/>
      <c r="G61" s="274"/>
      <c r="H61" s="274"/>
      <c r="I61" s="274"/>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cp:lastModifiedBy>
  <cp:lastPrinted>2017-09-03T02:10:22Z</cp:lastPrinted>
  <dcterms:created xsi:type="dcterms:W3CDTF">2017-01-17T16:11:32Z</dcterms:created>
  <dcterms:modified xsi:type="dcterms:W3CDTF">2020-05-11T15:11:22Z</dcterms:modified>
</cp:coreProperties>
</file>